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3\2. PP\4. PBPD\PERSETUJUAN UP3\36. 08-09-2023\KIRIMULP 7 SEPT\KIRIMULP 7 SEPT\RAB\"/>
    </mc:Choice>
  </mc:AlternateContent>
  <xr:revisionPtr revIDLastSave="0" documentId="13_ncr:1_{037EE15D-B17B-4E00-8879-CBACF69C50D5}" xr6:coauthVersionLast="47" xr6:coauthVersionMax="47" xr10:uidLastSave="{00000000-0000-0000-0000-000000000000}"/>
  <bookViews>
    <workbookView xWindow="-120" yWindow="-120" windowWidth="24240" windowHeight="13140" tabRatio="859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7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10">INDEX([44]KKO!#REF!,MATCH([44]KKO!#REF!:[44]KKO!#REF!,0)*2)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[45]RAB!$F$12:$J$175</definedName>
    <definedName name="hari" localSheetId="9">[46]Format!$AA$1:$AG$1</definedName>
    <definedName name="hari" localSheetId="10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INDEX([44]PDL!$B$1:$B$3,IFERROR(MATCH([44]KKO!$D$15,[44]PDL!$A$1:$A$2,),3))</definedName>
    <definedName name="Kutools_PDL0_1">INDEX(PDL!$B$1:$B$3,IFERROR(MATCH(KKO!$D$15,PDL!$A$1:$A$2,),3))</definedName>
    <definedName name="Kutools_PDL1_1" localSheetId="10">INDEX([44]PDL!$D$4:$D$6,IFERROR(MATCH([44]KKO!$D$15,[44]PDL!$C$4:$C$5,),3))</definedName>
    <definedName name="Kutools_PDL1_1">INDEX(PDL!$D$4:$D$6,IFERROR(MATCH(KKO!$D$15,PDL!$C$4:$C$5,),3))</definedName>
    <definedName name="Kutools_PDL10_1" localSheetId="10">INDEX([44]PDL!$V$31:$V$33,IFERROR(MATCH([44]KKO!$K$15,[44]PDL!$U$31:$U$32,),3))</definedName>
    <definedName name="Kutools_PDL10_1">INDEX(PDL!$V$31:$V$33,IFERROR(MATCH(KKO!$K$15,PDL!$U$31:$U$32,),3))</definedName>
    <definedName name="Kutools_PDL2_1" localSheetId="10">INDEX([44]PDL!$F$7:$F$9,IFERROR(MATCH([44]KKO!$K$15,[44]PDL!$E$7:$E$8,),3))</definedName>
    <definedName name="Kutools_PDL2_1">INDEX(PDL!$F$7:$F$9,IFERROR(MATCH(KKO!$K$15,PDL!$E$7:$E$8,),3))</definedName>
    <definedName name="Kutools_PDL3_1" localSheetId="10">INDEX([44]PDL!$H$10:$H$12,IFERROR(MATCH([44]KKO!$D$15,[44]PDL!$G$10:$G$11,),3))</definedName>
    <definedName name="Kutools_PDL3_1">INDEX(PDL!$H$10:$H$12,IFERROR(MATCH(KKO!$D$15,PDL!$G$10:$G$11,),3))</definedName>
    <definedName name="Kutools_PDL4_1" localSheetId="10">INDEX([44]PDL!$J$13:$J$15,IFERROR(MATCH([44]KKO!$D$15,[44]PDL!$I$13:$I$14,),3))</definedName>
    <definedName name="Kutools_PDL4_1">INDEX(PDL!$J$13:$J$15,IFERROR(MATCH(KKO!$D$15,PDL!$I$13:$I$14,),3))</definedName>
    <definedName name="Kutools_PDL5_1" localSheetId="10">INDEX([44]PDL!$L$16:$L$18,IFERROR(MATCH([44]KKO!$K$15,[44]PDL!$K$16:$K$17,),3))</definedName>
    <definedName name="Kutools_PDL5_1">INDEX(PDL!$L$16:$L$18,IFERROR(MATCH(KKO!$K$15,PDL!$K$16:$K$17,),3))</definedName>
    <definedName name="Kutools_PDL6_1" localSheetId="10">INDEX([44]PDL!$N$19:$N$21,IFERROR(MATCH([44]KKO!$D$15,[44]PDL!$M$19:$M$20,),3))</definedName>
    <definedName name="Kutools_PDL6_1">INDEX(PDL!$N$19:$N$21,IFERROR(MATCH(KKO!$D$15,PDL!$M$19:$M$20,),3))</definedName>
    <definedName name="Kutools_PDL7_1" localSheetId="10">INDEX([44]PDL!$P$22:$P$24,IFERROR(MATCH([44]KKO!$D$15,[44]PDL!$O$22:$O$23,),3))</definedName>
    <definedName name="Kutools_PDL7_1">INDEX(PDL!$P$22:$P$24,IFERROR(MATCH(KKO!$D$15,PDL!$O$22:$O$23,),3))</definedName>
    <definedName name="Kutools_PDL8_1" localSheetId="10">INDEX([44]PDL!$R$25:$R$27,IFERROR(MATCH([44]KKO!$D$15,[44]PDL!$Q$25:$Q$26,),3))</definedName>
    <definedName name="Kutools_PDL8_1">INDEX(PDL!$R$25:$R$27,IFERROR(MATCH(KKO!$D$15,PDL!$Q$25:$Q$26,),3))</definedName>
    <definedName name="Kutools_PDL9_1" localSheetId="10">INDEX([44]PDL!$T$28:$T$30,IFERROR(MATCH([44]KKO!$D$15,[44]PDL!$S$28:$S$29,),3))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[44]KKO!#REF!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RAB!$A$1:$K$144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 localSheetId="10">[85]bantu!$M$5:$X$5</definedName>
    <definedName name="Tahun">[86]bantu!$M$5:$X$5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'[87]Rekap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[88]Usulan!#REF!</definedName>
    <definedName name="usul" localSheetId="7">[88]Usulan!#REF!</definedName>
    <definedName name="usul" localSheetId="5">[88]Usulan!#REF!</definedName>
    <definedName name="usul">[88]Usulan!#REF!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0" i="11" l="1"/>
  <c r="F59" i="11"/>
  <c r="F58" i="11"/>
  <c r="F57" i="11"/>
  <c r="F54" i="11"/>
  <c r="F53" i="11"/>
  <c r="F52" i="11"/>
  <c r="F51" i="11"/>
  <c r="F48" i="11"/>
  <c r="F47" i="11"/>
  <c r="F46" i="11"/>
  <c r="F45" i="11"/>
  <c r="F44" i="11"/>
  <c r="F43" i="11"/>
  <c r="D41" i="11"/>
  <c r="H41" i="11" s="1"/>
  <c r="E41" i="11"/>
  <c r="G41" i="11"/>
  <c r="D42" i="11"/>
  <c r="J42" i="11" s="1"/>
  <c r="E42" i="11"/>
  <c r="G42" i="11"/>
  <c r="D43" i="11"/>
  <c r="H43" i="11" s="1"/>
  <c r="E43" i="11"/>
  <c r="D44" i="11"/>
  <c r="J44" i="11" s="1"/>
  <c r="E44" i="11"/>
  <c r="D45" i="11"/>
  <c r="J45" i="11" s="1"/>
  <c r="E45" i="11"/>
  <c r="D46" i="11"/>
  <c r="J46" i="11" s="1"/>
  <c r="E46" i="11"/>
  <c r="D47" i="11"/>
  <c r="J47" i="11" s="1"/>
  <c r="E47" i="11"/>
  <c r="D48" i="11"/>
  <c r="H48" i="11" s="1"/>
  <c r="E48" i="11"/>
  <c r="D49" i="11"/>
  <c r="J49" i="11" s="1"/>
  <c r="E49" i="11"/>
  <c r="G49" i="11"/>
  <c r="D50" i="11"/>
  <c r="J50" i="11" s="1"/>
  <c r="E50" i="11"/>
  <c r="G50" i="11"/>
  <c r="D51" i="11"/>
  <c r="H51" i="11" s="1"/>
  <c r="E51" i="11"/>
  <c r="D52" i="11"/>
  <c r="J52" i="11" s="1"/>
  <c r="E52" i="11"/>
  <c r="D53" i="11"/>
  <c r="J53" i="11" s="1"/>
  <c r="E53" i="11"/>
  <c r="D54" i="11"/>
  <c r="E54" i="11"/>
  <c r="D55" i="11"/>
  <c r="J55" i="11" s="1"/>
  <c r="E55" i="11"/>
  <c r="G55" i="11"/>
  <c r="D56" i="11"/>
  <c r="H56" i="11" s="1"/>
  <c r="E56" i="11"/>
  <c r="G56" i="11"/>
  <c r="D57" i="11"/>
  <c r="J57" i="11" s="1"/>
  <c r="E57" i="11"/>
  <c r="D58" i="11"/>
  <c r="J58" i="11" s="1"/>
  <c r="E58" i="11"/>
  <c r="D59" i="11"/>
  <c r="H59" i="11" s="1"/>
  <c r="E59" i="11"/>
  <c r="D60" i="11"/>
  <c r="H60" i="11" s="1"/>
  <c r="E60" i="11"/>
  <c r="D61" i="11"/>
  <c r="H61" i="11" s="1"/>
  <c r="E61" i="11"/>
  <c r="G61" i="11"/>
  <c r="D62" i="11"/>
  <c r="J62" i="11" s="1"/>
  <c r="E62" i="11"/>
  <c r="G62" i="11"/>
  <c r="D63" i="11"/>
  <c r="J63" i="11" s="1"/>
  <c r="E63" i="11"/>
  <c r="G63" i="11"/>
  <c r="D85" i="11"/>
  <c r="J85" i="11" s="1"/>
  <c r="D86" i="11"/>
  <c r="J86" i="11" s="1"/>
  <c r="D87" i="11"/>
  <c r="H87" i="11" s="1"/>
  <c r="D88" i="11"/>
  <c r="H88" i="11" s="1"/>
  <c r="D89" i="11"/>
  <c r="J89" i="11" s="1"/>
  <c r="D90" i="11"/>
  <c r="J90" i="11" s="1"/>
  <c r="D91" i="11"/>
  <c r="H91" i="11" s="1"/>
  <c r="G84" i="11"/>
  <c r="G85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C6" i="62"/>
  <c r="D15" i="11"/>
  <c r="J15" i="11" s="1"/>
  <c r="E15" i="11"/>
  <c r="G15" i="11"/>
  <c r="D16" i="11"/>
  <c r="J16" i="11" s="1"/>
  <c r="E16" i="11"/>
  <c r="D18" i="11"/>
  <c r="E18" i="11"/>
  <c r="D19" i="11"/>
  <c r="H19" i="11" s="1"/>
  <c r="E19" i="11"/>
  <c r="D21" i="11"/>
  <c r="H21" i="11" s="1"/>
  <c r="E21" i="11"/>
  <c r="G21" i="11"/>
  <c r="F39" i="11"/>
  <c r="F35" i="11"/>
  <c r="F34" i="11"/>
  <c r="F33" i="11"/>
  <c r="F32" i="11"/>
  <c r="F31" i="11"/>
  <c r="F28" i="11"/>
  <c r="F27" i="11"/>
  <c r="F26" i="11"/>
  <c r="F25" i="11"/>
  <c r="F24" i="11"/>
  <c r="D17" i="11"/>
  <c r="H17" i="11" s="1"/>
  <c r="E17" i="11"/>
  <c r="D22" i="11"/>
  <c r="J22" i="11" s="1"/>
  <c r="E22" i="11"/>
  <c r="G22" i="11"/>
  <c r="D23" i="11"/>
  <c r="J23" i="11" s="1"/>
  <c r="E23" i="11"/>
  <c r="G23" i="11"/>
  <c r="D24" i="11"/>
  <c r="H24" i="11" s="1"/>
  <c r="E24" i="11"/>
  <c r="D25" i="11"/>
  <c r="H25" i="11" s="1"/>
  <c r="E25" i="11"/>
  <c r="D26" i="11"/>
  <c r="J26" i="11" s="1"/>
  <c r="E26" i="11"/>
  <c r="D27" i="11"/>
  <c r="J27" i="11" s="1"/>
  <c r="E27" i="11"/>
  <c r="D28" i="11"/>
  <c r="H28" i="11" s="1"/>
  <c r="E28" i="11"/>
  <c r="D29" i="11"/>
  <c r="H29" i="11" s="1"/>
  <c r="E29" i="11"/>
  <c r="G29" i="11"/>
  <c r="D30" i="11"/>
  <c r="J30" i="11" s="1"/>
  <c r="E30" i="11"/>
  <c r="G30" i="11"/>
  <c r="D31" i="11"/>
  <c r="J31" i="11" s="1"/>
  <c r="E31" i="11"/>
  <c r="D32" i="11"/>
  <c r="H32" i="11" s="1"/>
  <c r="E32" i="11"/>
  <c r="D33" i="11"/>
  <c r="H33" i="11" s="1"/>
  <c r="E33" i="11"/>
  <c r="D34" i="11"/>
  <c r="J34" i="11" s="1"/>
  <c r="E34" i="11"/>
  <c r="D35" i="11"/>
  <c r="E35" i="11"/>
  <c r="D36" i="11"/>
  <c r="H36" i="11" s="1"/>
  <c r="E36" i="11"/>
  <c r="G36" i="11"/>
  <c r="D37" i="11"/>
  <c r="H37" i="11" s="1"/>
  <c r="E37" i="11"/>
  <c r="G37" i="11"/>
  <c r="D38" i="11"/>
  <c r="J38" i="11" s="1"/>
  <c r="E38" i="11"/>
  <c r="D39" i="11"/>
  <c r="I39" i="11" s="1"/>
  <c r="E39" i="11"/>
  <c r="D40" i="11"/>
  <c r="J40" i="11" s="1"/>
  <c r="E40" i="11"/>
  <c r="G40" i="11"/>
  <c r="F94" i="11"/>
  <c r="F93" i="11"/>
  <c r="F92" i="11"/>
  <c r="F91" i="11"/>
  <c r="F90" i="11"/>
  <c r="F89" i="11"/>
  <c r="F88" i="11"/>
  <c r="F87" i="11"/>
  <c r="F86" i="11"/>
  <c r="E85" i="11"/>
  <c r="E86" i="11"/>
  <c r="E87" i="11"/>
  <c r="E88" i="11"/>
  <c r="E89" i="11"/>
  <c r="E90" i="11"/>
  <c r="E91" i="11"/>
  <c r="D92" i="11"/>
  <c r="H92" i="11" s="1"/>
  <c r="E92" i="11"/>
  <c r="D93" i="11"/>
  <c r="J93" i="11" s="1"/>
  <c r="E93" i="11"/>
  <c r="D94" i="11"/>
  <c r="E94" i="11"/>
  <c r="D95" i="11"/>
  <c r="H95" i="11" s="1"/>
  <c r="E95" i="11"/>
  <c r="G95" i="11"/>
  <c r="G96" i="11"/>
  <c r="G97" i="11"/>
  <c r="D84" i="11"/>
  <c r="J84" i="11" s="1"/>
  <c r="E84" i="11"/>
  <c r="D96" i="11"/>
  <c r="I96" i="11" s="1"/>
  <c r="E96" i="11"/>
  <c r="F103" i="11"/>
  <c r="J41" i="11" l="1"/>
  <c r="I49" i="11"/>
  <c r="H44" i="11"/>
  <c r="J43" i="11"/>
  <c r="I41" i="11"/>
  <c r="I62" i="11"/>
  <c r="I60" i="11"/>
  <c r="H57" i="11"/>
  <c r="I56" i="11"/>
  <c r="I55" i="11"/>
  <c r="H53" i="11"/>
  <c r="H49" i="11"/>
  <c r="I48" i="11"/>
  <c r="J59" i="11"/>
  <c r="J56" i="11"/>
  <c r="H55" i="11"/>
  <c r="I54" i="11"/>
  <c r="H52" i="11"/>
  <c r="J51" i="11"/>
  <c r="H47" i="11"/>
  <c r="H62" i="11"/>
  <c r="I61" i="11"/>
  <c r="H45" i="11"/>
  <c r="I50" i="11"/>
  <c r="I42" i="11"/>
  <c r="H63" i="11"/>
  <c r="J61" i="11"/>
  <c r="H58" i="11"/>
  <c r="H54" i="11"/>
  <c r="H50" i="11"/>
  <c r="H46" i="11"/>
  <c r="H42" i="11"/>
  <c r="I63" i="11"/>
  <c r="I15" i="11"/>
  <c r="H15" i="11"/>
  <c r="H16" i="11"/>
  <c r="J21" i="11"/>
  <c r="J19" i="11"/>
  <c r="I21" i="11"/>
  <c r="I18" i="11"/>
  <c r="H18" i="11"/>
  <c r="I22" i="11"/>
  <c r="J37" i="11"/>
  <c r="J36" i="11"/>
  <c r="I30" i="11"/>
  <c r="J29" i="11"/>
  <c r="J32" i="11"/>
  <c r="J25" i="11"/>
  <c r="J24" i="11"/>
  <c r="H22" i="11"/>
  <c r="J17" i="11"/>
  <c r="H26" i="11"/>
  <c r="H30" i="11"/>
  <c r="I38" i="11"/>
  <c r="J33" i="11"/>
  <c r="I37" i="11"/>
  <c r="I29" i="11"/>
  <c r="H34" i="11"/>
  <c r="I36" i="11"/>
  <c r="I35" i="11"/>
  <c r="I28" i="11"/>
  <c r="I23" i="11"/>
  <c r="I40" i="11"/>
  <c r="H39" i="11"/>
  <c r="H35" i="11"/>
  <c r="H31" i="11"/>
  <c r="H27" i="11"/>
  <c r="H23" i="11"/>
  <c r="H40" i="11"/>
  <c r="J88" i="11"/>
  <c r="J92" i="11"/>
  <c r="J91" i="11"/>
  <c r="J87" i="11"/>
  <c r="I85" i="11"/>
  <c r="I95" i="11"/>
  <c r="H89" i="11"/>
  <c r="I94" i="11"/>
  <c r="H93" i="11"/>
  <c r="H85" i="11"/>
  <c r="J95" i="11"/>
  <c r="H94" i="11"/>
  <c r="H90" i="11"/>
  <c r="H86" i="11"/>
  <c r="H96" i="11"/>
  <c r="I84" i="11"/>
  <c r="H84" i="11"/>
  <c r="J96" i="11"/>
  <c r="D16" i="60"/>
  <c r="F119" i="11"/>
  <c r="F118" i="11"/>
  <c r="F117" i="11"/>
  <c r="F116" i="11"/>
  <c r="F115" i="11"/>
  <c r="F114" i="11"/>
  <c r="F113" i="11"/>
  <c r="K55" i="11" l="1"/>
  <c r="K41" i="11"/>
  <c r="K61" i="11"/>
  <c r="K56" i="11"/>
  <c r="K49" i="11"/>
  <c r="K62" i="11"/>
  <c r="K42" i="11"/>
  <c r="K50" i="11"/>
  <c r="K63" i="11"/>
  <c r="K15" i="11"/>
  <c r="K21" i="11"/>
  <c r="K37" i="11"/>
  <c r="K36" i="11"/>
  <c r="K22" i="11"/>
  <c r="K30" i="11"/>
  <c r="K29" i="11"/>
  <c r="K23" i="11"/>
  <c r="K40" i="11"/>
  <c r="K95" i="11"/>
  <c r="K85" i="11"/>
  <c r="K84" i="11"/>
  <c r="K96" i="11"/>
  <c r="D64" i="11" l="1"/>
  <c r="J64" i="11" s="1"/>
  <c r="E64" i="11"/>
  <c r="G64" i="11"/>
  <c r="D65" i="11"/>
  <c r="I65" i="11" s="1"/>
  <c r="E65" i="11"/>
  <c r="J66" i="11"/>
  <c r="E66" i="11"/>
  <c r="G66" i="11"/>
  <c r="J67" i="11"/>
  <c r="E67" i="11"/>
  <c r="J68" i="11"/>
  <c r="E68" i="11"/>
  <c r="G68" i="11"/>
  <c r="I69" i="11"/>
  <c r="E69" i="11"/>
  <c r="J70" i="11"/>
  <c r="E70" i="11"/>
  <c r="J71" i="11"/>
  <c r="E71" i="11"/>
  <c r="J72" i="11"/>
  <c r="E72" i="11"/>
  <c r="G72" i="11"/>
  <c r="J73" i="11"/>
  <c r="E73" i="11"/>
  <c r="H74" i="11"/>
  <c r="E74" i="11"/>
  <c r="J75" i="11"/>
  <c r="E75" i="11"/>
  <c r="J76" i="11"/>
  <c r="E76" i="11"/>
  <c r="H77" i="11"/>
  <c r="E77" i="11"/>
  <c r="H78" i="11"/>
  <c r="E78" i="11"/>
  <c r="J79" i="11"/>
  <c r="E79" i="11"/>
  <c r="J80" i="11"/>
  <c r="E80" i="11"/>
  <c r="H81" i="11"/>
  <c r="E81" i="11"/>
  <c r="H82" i="11"/>
  <c r="D112" i="11"/>
  <c r="J112" i="11" s="1"/>
  <c r="E112" i="11"/>
  <c r="G112" i="11"/>
  <c r="D113" i="11"/>
  <c r="J113" i="11" s="1"/>
  <c r="E113" i="11"/>
  <c r="D114" i="11"/>
  <c r="H114" i="11" s="1"/>
  <c r="E114" i="11"/>
  <c r="D115" i="11"/>
  <c r="H115" i="11" s="1"/>
  <c r="E115" i="11"/>
  <c r="D116" i="11"/>
  <c r="J116" i="11" s="1"/>
  <c r="E116" i="11"/>
  <c r="D117" i="11"/>
  <c r="J117" i="11" s="1"/>
  <c r="E117" i="11"/>
  <c r="D118" i="11"/>
  <c r="H118" i="11" s="1"/>
  <c r="E118" i="11"/>
  <c r="D119" i="11"/>
  <c r="H119" i="11" s="1"/>
  <c r="E119" i="11"/>
  <c r="D120" i="11"/>
  <c r="H120" i="11" s="1"/>
  <c r="E120" i="11"/>
  <c r="G120" i="11"/>
  <c r="D121" i="11"/>
  <c r="J121" i="11" s="1"/>
  <c r="E121" i="11"/>
  <c r="G121" i="11"/>
  <c r="F110" i="11"/>
  <c r="F109" i="11"/>
  <c r="F108" i="11"/>
  <c r="F107" i="11"/>
  <c r="F106" i="11"/>
  <c r="F102" i="11"/>
  <c r="F100" i="11"/>
  <c r="F99" i="11"/>
  <c r="F98" i="11"/>
  <c r="G6" i="11"/>
  <c r="D97" i="11"/>
  <c r="E97" i="11"/>
  <c r="D98" i="11"/>
  <c r="E98" i="11"/>
  <c r="D99" i="11"/>
  <c r="J99" i="11" s="1"/>
  <c r="E99" i="11"/>
  <c r="D100" i="11"/>
  <c r="J100" i="11" s="1"/>
  <c r="E100" i="11"/>
  <c r="D101" i="11"/>
  <c r="E101" i="11"/>
  <c r="D102" i="11"/>
  <c r="H102" i="11" s="1"/>
  <c r="E102" i="11"/>
  <c r="D103" i="11"/>
  <c r="E103" i="11"/>
  <c r="D105" i="11"/>
  <c r="J105" i="11" s="1"/>
  <c r="E105" i="11"/>
  <c r="G105" i="11"/>
  <c r="D106" i="11"/>
  <c r="H106" i="11" s="1"/>
  <c r="E106" i="11"/>
  <c r="D107" i="11"/>
  <c r="H107" i="11" s="1"/>
  <c r="E107" i="11"/>
  <c r="D108" i="11"/>
  <c r="H108" i="11" s="1"/>
  <c r="E108" i="11"/>
  <c r="D109" i="11"/>
  <c r="J109" i="11" s="1"/>
  <c r="E109" i="11"/>
  <c r="D110" i="11"/>
  <c r="H110" i="11" s="1"/>
  <c r="E110" i="11"/>
  <c r="D111" i="11"/>
  <c r="J111" i="11" s="1"/>
  <c r="E111" i="11"/>
  <c r="G111" i="11"/>
  <c r="D122" i="11"/>
  <c r="J122" i="11" s="1"/>
  <c r="E122" i="11"/>
  <c r="G122" i="11"/>
  <c r="D123" i="11"/>
  <c r="J123" i="11" s="1"/>
  <c r="E123" i="11"/>
  <c r="G123" i="11"/>
  <c r="H97" i="11" l="1"/>
  <c r="I97" i="11"/>
  <c r="J97" i="11"/>
  <c r="J65" i="11"/>
  <c r="J77" i="11"/>
  <c r="J78" i="11"/>
  <c r="J69" i="11"/>
  <c r="J82" i="11"/>
  <c r="J81" i="11"/>
  <c r="H73" i="11"/>
  <c r="J74" i="11"/>
  <c r="I67" i="11"/>
  <c r="I66" i="11"/>
  <c r="I70" i="11"/>
  <c r="H83" i="11"/>
  <c r="H79" i="11"/>
  <c r="H75" i="11"/>
  <c r="H71" i="11"/>
  <c r="H66" i="11"/>
  <c r="I83" i="11"/>
  <c r="I72" i="11"/>
  <c r="I64" i="11"/>
  <c r="H80" i="11"/>
  <c r="H76" i="11"/>
  <c r="H72" i="11"/>
  <c r="H68" i="11"/>
  <c r="H64" i="11"/>
  <c r="I68" i="11"/>
  <c r="I112" i="11"/>
  <c r="I121" i="11"/>
  <c r="H121" i="11"/>
  <c r="I120" i="11"/>
  <c r="J118" i="11"/>
  <c r="H116" i="11"/>
  <c r="J114" i="11"/>
  <c r="H112" i="11"/>
  <c r="J120" i="11"/>
  <c r="J119" i="11"/>
  <c r="H117" i="11"/>
  <c r="J115" i="11"/>
  <c r="H113" i="11"/>
  <c r="J108" i="11"/>
  <c r="I103" i="11"/>
  <c r="I122" i="11"/>
  <c r="H103" i="11"/>
  <c r="J101" i="11"/>
  <c r="J106" i="11"/>
  <c r="H122" i="11"/>
  <c r="I99" i="11"/>
  <c r="J98" i="11"/>
  <c r="J107" i="11"/>
  <c r="I101" i="11"/>
  <c r="H123" i="11"/>
  <c r="H111" i="11"/>
  <c r="I110" i="11"/>
  <c r="H109" i="11"/>
  <c r="H105" i="11"/>
  <c r="H100" i="11"/>
  <c r="I123" i="11"/>
  <c r="I111" i="11"/>
  <c r="I105" i="11"/>
  <c r="I102" i="11"/>
  <c r="I98" i="11"/>
  <c r="D14" i="11"/>
  <c r="J14" i="11" s="1"/>
  <c r="E14" i="11"/>
  <c r="G14" i="11"/>
  <c r="K19" i="60"/>
  <c r="D19" i="60"/>
  <c r="K97" i="11" l="1"/>
  <c r="K72" i="11"/>
  <c r="K66" i="11"/>
  <c r="K64" i="11"/>
  <c r="K68" i="11"/>
  <c r="K121" i="11"/>
  <c r="K120" i="11"/>
  <c r="K112" i="11"/>
  <c r="K122" i="11"/>
  <c r="K105" i="11"/>
  <c r="K111" i="11"/>
  <c r="K123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A17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124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24" i="11"/>
  <c r="D125" i="11"/>
  <c r="H125" i="11" s="1"/>
  <c r="E125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L237" i="10" s="1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L31" i="10" s="1"/>
  <c r="N31" i="10" s="1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N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L177" i="10" s="1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P193" i="10" s="1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L203" i="10" s="1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L207" i="10" s="1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N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N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N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N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N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N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N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N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N855" i="10" s="1"/>
  <c r="O855" i="10"/>
  <c r="P855" i="10"/>
  <c r="J856" i="10"/>
  <c r="L856" i="10" s="1"/>
  <c r="K856" i="10"/>
  <c r="M856" i="10" s="1"/>
  <c r="N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N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N868" i="10" s="1"/>
  <c r="K868" i="10"/>
  <c r="M868" i="10" s="1"/>
  <c r="O868" i="10"/>
  <c r="P868" i="10" s="1"/>
  <c r="J869" i="10"/>
  <c r="L869" i="10" s="1"/>
  <c r="K869" i="10"/>
  <c r="M869" i="10" s="1"/>
  <c r="N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N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N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N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N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N893" i="10" s="1"/>
  <c r="K893" i="10"/>
  <c r="M893" i="10" s="1"/>
  <c r="O893" i="10"/>
  <c r="P893" i="10" s="1"/>
  <c r="J894" i="10"/>
  <c r="L894" i="10" s="1"/>
  <c r="K894" i="10"/>
  <c r="M894" i="10" s="1"/>
  <c r="N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N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N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N905" i="10" s="1"/>
  <c r="K905" i="10"/>
  <c r="M905" i="10" s="1"/>
  <c r="O905" i="10"/>
  <c r="P905" i="10" s="1"/>
  <c r="J906" i="10"/>
  <c r="L906" i="10" s="1"/>
  <c r="K906" i="10"/>
  <c r="M906" i="10" s="1"/>
  <c r="N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 s="1"/>
  <c r="N911" i="10" s="1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N940" i="10" s="1"/>
  <c r="K940" i="10"/>
  <c r="M940" i="10" s="1"/>
  <c r="O940" i="10"/>
  <c r="P940" i="10" s="1"/>
  <c r="J941" i="10"/>
  <c r="L941" i="10" s="1"/>
  <c r="K941" i="10"/>
  <c r="M941" i="10" s="1"/>
  <c r="N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N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N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N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N962" i="10" s="1"/>
  <c r="K962" i="10"/>
  <c r="M962" i="10" s="1"/>
  <c r="O962" i="10"/>
  <c r="P962" i="10" s="1"/>
  <c r="J963" i="10"/>
  <c r="L963" i="10" s="1"/>
  <c r="K963" i="10"/>
  <c r="M963" i="10" s="1"/>
  <c r="N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N966" i="10" s="1"/>
  <c r="K966" i="10"/>
  <c r="M966" i="10" s="1"/>
  <c r="O966" i="10"/>
  <c r="P966" i="10" s="1"/>
  <c r="J967" i="10"/>
  <c r="L967" i="10" s="1"/>
  <c r="K967" i="10"/>
  <c r="M967" i="10" s="1"/>
  <c r="N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N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N974" i="10" s="1"/>
  <c r="K974" i="10"/>
  <c r="M974" i="10" s="1"/>
  <c r="O974" i="10"/>
  <c r="P974" i="10" s="1"/>
  <c r="J975" i="10"/>
  <c r="L975" i="10" s="1"/>
  <c r="K975" i="10"/>
  <c r="M975" i="10" s="1"/>
  <c r="N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N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N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N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N1045" i="10" s="1"/>
  <c r="O1045" i="10"/>
  <c r="P1045" i="10" s="1"/>
  <c r="J1046" i="10"/>
  <c r="L1046" i="10" s="1"/>
  <c r="N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N1050" i="10" s="1"/>
  <c r="K1050" i="10"/>
  <c r="M1050" i="10" s="1"/>
  <c r="O1050" i="10"/>
  <c r="P1050" i="10" s="1"/>
  <c r="J1051" i="10"/>
  <c r="L1051" i="10" s="1"/>
  <c r="K1051" i="10"/>
  <c r="M1051" i="10" s="1"/>
  <c r="N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N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N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N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N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N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N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N1112" i="10" s="1"/>
  <c r="K1112" i="10"/>
  <c r="M1112" i="10" s="1"/>
  <c r="O1112" i="10"/>
  <c r="P1112" i="10" s="1"/>
  <c r="J1113" i="10"/>
  <c r="L1113" i="10" s="1"/>
  <c r="K1113" i="10"/>
  <c r="M1113" i="10" s="1"/>
  <c r="N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N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N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N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N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N1210" i="10" s="1"/>
  <c r="K1210" i="10"/>
  <c r="M1210" i="10" s="1"/>
  <c r="O1210" i="10"/>
  <c r="P1210" i="10" s="1"/>
  <c r="J1211" i="10"/>
  <c r="L1211" i="10" s="1"/>
  <c r="K1211" i="10"/>
  <c r="M1211" i="10" s="1"/>
  <c r="N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N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N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 s="1"/>
  <c r="N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N1245" i="10" s="1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N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N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N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N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N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N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N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739" i="10"/>
  <c r="N874" i="10"/>
  <c r="N857" i="10"/>
  <c r="N1070" i="10"/>
  <c r="N700" i="10"/>
  <c r="N775" i="10"/>
  <c r="N889" i="10"/>
  <c r="N983" i="10"/>
  <c r="N965" i="10"/>
  <c r="N960" i="10"/>
  <c r="N944" i="10"/>
  <c r="N676" i="10"/>
  <c r="N824" i="10"/>
  <c r="N822" i="10"/>
  <c r="N723" i="10"/>
  <c r="N973" i="10"/>
  <c r="N968" i="10"/>
  <c r="N956" i="10"/>
  <c r="N751" i="10"/>
  <c r="N661" i="10"/>
  <c r="N1143" i="10"/>
  <c r="N912" i="10"/>
  <c r="N1124" i="10"/>
  <c r="N970" i="10"/>
  <c r="N952" i="10"/>
  <c r="N863" i="10"/>
  <c r="N838" i="10"/>
  <c r="N831" i="10"/>
  <c r="N815" i="10"/>
  <c r="N664" i="10"/>
  <c r="N986" i="10"/>
  <c r="N922" i="10"/>
  <c r="N921" i="10"/>
  <c r="N908" i="10"/>
  <c r="N892" i="10"/>
  <c r="N884" i="10"/>
  <c r="N763" i="10"/>
  <c r="N645" i="10"/>
  <c r="N993" i="10"/>
  <c r="N964" i="10"/>
  <c r="N1040" i="10"/>
  <c r="N1085" i="10"/>
  <c r="N1053" i="10"/>
  <c r="N989" i="10"/>
  <c r="N977" i="10"/>
  <c r="N945" i="10"/>
  <c r="N937" i="10"/>
  <c r="N845" i="10"/>
  <c r="N813" i="10"/>
  <c r="N925" i="10"/>
  <c r="N909" i="10"/>
  <c r="N896" i="10"/>
  <c r="N880" i="10"/>
  <c r="N840" i="10"/>
  <c r="N712" i="10"/>
  <c r="N701" i="10"/>
  <c r="N689" i="10"/>
  <c r="N681" i="10"/>
  <c r="N693" i="10"/>
  <c r="N677" i="10"/>
  <c r="N668" i="10"/>
  <c r="N657" i="10"/>
  <c r="N649" i="10"/>
  <c r="P184" i="10"/>
  <c r="O7" i="10"/>
  <c r="P188" i="10"/>
  <c r="G9" i="39"/>
  <c r="G6" i="39"/>
  <c r="C2" i="41"/>
  <c r="J7" i="10"/>
  <c r="L127" i="10" s="1"/>
  <c r="L112" i="10"/>
  <c r="K7" i="10"/>
  <c r="M7" i="10" s="1"/>
  <c r="L172" i="10"/>
  <c r="L201" i="10"/>
  <c r="L202" i="10"/>
  <c r="L109" i="10"/>
  <c r="L171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G91" i="11" s="1"/>
  <c r="I91" i="11" s="1"/>
  <c r="K91" i="11" s="1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G98" i="11" s="1"/>
  <c r="H98" i="11" s="1"/>
  <c r="K98" i="11" s="1"/>
  <c r="B43" i="39"/>
  <c r="I1315" i="10"/>
  <c r="I933" i="10"/>
  <c r="I867" i="10"/>
  <c r="I1237" i="10"/>
  <c r="I1279" i="10"/>
  <c r="I1438" i="10"/>
  <c r="G103" i="11" s="1"/>
  <c r="J103" i="11" s="1"/>
  <c r="K103" i="11" s="1"/>
  <c r="I1436" i="10"/>
  <c r="I1434" i="10"/>
  <c r="I1439" i="10"/>
  <c r="I1437" i="10"/>
  <c r="I1435" i="10"/>
  <c r="H15" i="29"/>
  <c r="I15" i="29"/>
  <c r="J15" i="29"/>
  <c r="J14" i="29"/>
  <c r="I14" i="29"/>
  <c r="K14" i="29" s="1"/>
  <c r="H14" i="29"/>
  <c r="G14" i="29"/>
  <c r="G15" i="29"/>
  <c r="C2" i="29"/>
  <c r="N1464" i="10"/>
  <c r="N1463" i="10"/>
  <c r="G125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G43" i="11" s="1"/>
  <c r="I43" i="11" s="1"/>
  <c r="K43" i="11" s="1"/>
  <c r="I398" i="10"/>
  <c r="I414" i="10"/>
  <c r="I430" i="10"/>
  <c r="I446" i="10"/>
  <c r="I462" i="10"/>
  <c r="I478" i="10"/>
  <c r="I494" i="10"/>
  <c r="I510" i="10"/>
  <c r="I526" i="10"/>
  <c r="G82" i="11" s="1"/>
  <c r="I82" i="11" s="1"/>
  <c r="K82" i="11" s="1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G78" i="11" s="1"/>
  <c r="I78" i="11" s="1"/>
  <c r="K78" i="11" s="1"/>
  <c r="I465" i="10"/>
  <c r="I487" i="10"/>
  <c r="G80" i="11" s="1"/>
  <c r="I80" i="11" s="1"/>
  <c r="K80" i="11" s="1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G18" i="11" s="1"/>
  <c r="J18" i="11" s="1"/>
  <c r="K18" i="11" s="1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G16" i="11" s="1"/>
  <c r="I16" i="11" s="1"/>
  <c r="K16" i="11" s="1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G83" i="11" s="1"/>
  <c r="J83" i="11" s="1"/>
  <c r="K83" i="11" s="1"/>
  <c r="I1037" i="10"/>
  <c r="I1074" i="10"/>
  <c r="I1106" i="10"/>
  <c r="I1138" i="10"/>
  <c r="I1170" i="10"/>
  <c r="I17" i="10"/>
  <c r="G100" i="11" s="1"/>
  <c r="I100" i="11" s="1"/>
  <c r="K100" i="11" s="1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G75" i="11" s="1"/>
  <c r="I75" i="11" s="1"/>
  <c r="K75" i="11" s="1"/>
  <c r="I422" i="10"/>
  <c r="I442" i="10"/>
  <c r="I466" i="10"/>
  <c r="I486" i="10"/>
  <c r="I506" i="10"/>
  <c r="I530" i="10"/>
  <c r="I551" i="10"/>
  <c r="G46" i="11" s="1"/>
  <c r="I46" i="11" s="1"/>
  <c r="K46" i="11" s="1"/>
  <c r="I571" i="10"/>
  <c r="I634" i="10"/>
  <c r="I654" i="10"/>
  <c r="I673" i="10"/>
  <c r="I697" i="10"/>
  <c r="I717" i="10"/>
  <c r="I737" i="10"/>
  <c r="I771" i="10"/>
  <c r="I791" i="10"/>
  <c r="I815" i="10"/>
  <c r="G60" i="11" s="1"/>
  <c r="J60" i="11" s="1"/>
  <c r="K60" i="11" s="1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G27" i="11" s="1"/>
  <c r="I27" i="11" s="1"/>
  <c r="K27" i="11" s="1"/>
  <c r="I562" i="10"/>
  <c r="I660" i="10"/>
  <c r="I686" i="10"/>
  <c r="I712" i="10"/>
  <c r="I744" i="10"/>
  <c r="I781" i="10"/>
  <c r="I812" i="10"/>
  <c r="G110" i="11" s="1"/>
  <c r="J110" i="11" s="1"/>
  <c r="K110" i="11" s="1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G69" i="11" s="1"/>
  <c r="H69" i="11" s="1"/>
  <c r="K69" i="11" s="1"/>
  <c r="I203" i="10"/>
  <c r="I222" i="10"/>
  <c r="I248" i="10"/>
  <c r="I273" i="10"/>
  <c r="I302" i="10"/>
  <c r="I334" i="10"/>
  <c r="I360" i="10"/>
  <c r="I393" i="10"/>
  <c r="I436" i="10"/>
  <c r="G88" i="11" s="1"/>
  <c r="I88" i="11" s="1"/>
  <c r="K88" i="11" s="1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G81" i="11" s="1"/>
  <c r="I81" i="11" s="1"/>
  <c r="K81" i="11" s="1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G54" i="11" s="1"/>
  <c r="J54" i="11" s="1"/>
  <c r="K54" i="11" s="1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G19" i="11" s="1"/>
  <c r="I19" i="11" s="1"/>
  <c r="K19" i="11" s="1"/>
  <c r="I228" i="10"/>
  <c r="I246" i="10"/>
  <c r="I263" i="10"/>
  <c r="I288" i="10"/>
  <c r="I309" i="10"/>
  <c r="I329" i="10"/>
  <c r="I353" i="10"/>
  <c r="I373" i="10"/>
  <c r="I394" i="10"/>
  <c r="G74" i="11" s="1"/>
  <c r="I74" i="11" s="1"/>
  <c r="K74" i="11" s="1"/>
  <c r="I418" i="10"/>
  <c r="I438" i="10"/>
  <c r="G44" i="11" s="1"/>
  <c r="I44" i="11" s="1"/>
  <c r="K44" i="11" s="1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G67" i="11" s="1"/>
  <c r="H67" i="11" s="1"/>
  <c r="K67" i="11" s="1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G99" i="11" s="1"/>
  <c r="H99" i="11" s="1"/>
  <c r="K99" i="11" s="1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G35" i="11" s="1"/>
  <c r="J35" i="11" s="1"/>
  <c r="K35" i="11" s="1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G76" i="11" s="1"/>
  <c r="I76" i="11" s="1"/>
  <c r="K76" i="11" s="1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G53" i="11" s="1"/>
  <c r="I53" i="11" s="1"/>
  <c r="K53" i="11" s="1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G45" i="11" s="1"/>
  <c r="I45" i="11" s="1"/>
  <c r="K45" i="11" s="1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G17" i="11" s="1"/>
  <c r="I17" i="11" s="1"/>
  <c r="K17" i="11" s="1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G39" i="11" s="1"/>
  <c r="J39" i="11" s="1"/>
  <c r="K39" i="11" s="1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G65" i="11" s="1"/>
  <c r="H65" i="11" s="1"/>
  <c r="K65" i="11" s="1"/>
  <c r="I224" i="10"/>
  <c r="I269" i="10"/>
  <c r="I330" i="10"/>
  <c r="I389" i="10"/>
  <c r="I443" i="10"/>
  <c r="I501" i="10"/>
  <c r="G115" i="11" s="1"/>
  <c r="I115" i="11" s="1"/>
  <c r="K115" i="11" s="1"/>
  <c r="I561" i="10"/>
  <c r="I653" i="10"/>
  <c r="I711" i="10"/>
  <c r="I780" i="10"/>
  <c r="I837" i="10"/>
  <c r="G48" i="11" s="1"/>
  <c r="J48" i="11" s="1"/>
  <c r="K48" i="11" s="1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G79" i="11" s="1"/>
  <c r="I79" i="11" s="1"/>
  <c r="K79" i="11" s="1"/>
  <c r="I565" i="10"/>
  <c r="I667" i="10"/>
  <c r="G28" i="11" s="1"/>
  <c r="J28" i="11" s="1"/>
  <c r="K28" i="11" s="1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G71" i="11" s="1"/>
  <c r="I71" i="11" s="1"/>
  <c r="K71" i="11" s="1"/>
  <c r="I229" i="10"/>
  <c r="I354" i="10"/>
  <c r="I457" i="10"/>
  <c r="I515" i="10"/>
  <c r="G52" i="11" s="1"/>
  <c r="I52" i="11" s="1"/>
  <c r="K52" i="11" s="1"/>
  <c r="I580" i="10"/>
  <c r="I671" i="10"/>
  <c r="I724" i="10"/>
  <c r="I813" i="10"/>
  <c r="G94" i="11" s="1"/>
  <c r="J94" i="11" s="1"/>
  <c r="K94" i="11" s="1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G47" i="11" s="1"/>
  <c r="I47" i="11" s="1"/>
  <c r="K47" i="11" s="1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G70" i="11" s="1"/>
  <c r="H70" i="11" s="1"/>
  <c r="K70" i="11" s="1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G102" i="11" s="1"/>
  <c r="J102" i="11" s="1"/>
  <c r="K102" i="11" s="1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G51" i="11" s="1"/>
  <c r="I51" i="11" s="1"/>
  <c r="K51" i="11" s="1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32" i="11"/>
  <c r="I1220" i="10"/>
  <c r="I1219" i="10"/>
  <c r="I9" i="10"/>
  <c r="P191" i="10"/>
  <c r="P190" i="10"/>
  <c r="P7" i="10"/>
  <c r="P192" i="10"/>
  <c r="P195" i="10"/>
  <c r="P194" i="10"/>
  <c r="L108" i="10"/>
  <c r="L111" i="10"/>
  <c r="L204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206" i="10"/>
  <c r="L129" i="10"/>
  <c r="L247" i="10"/>
  <c r="N1226" i="10"/>
  <c r="N1192" i="10"/>
  <c r="N1155" i="10"/>
  <c r="N1131" i="10"/>
  <c r="N1099" i="10"/>
  <c r="G8" i="39"/>
  <c r="I107" i="10"/>
  <c r="I1408" i="10"/>
  <c r="I1411" i="10"/>
  <c r="I1414" i="10"/>
  <c r="M120" i="10"/>
  <c r="M141" i="10"/>
  <c r="M229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432" i="10"/>
  <c r="M118" i="10"/>
  <c r="M1413" i="10"/>
  <c r="M222" i="10"/>
  <c r="M225" i="10"/>
  <c r="P80" i="10"/>
  <c r="N1298" i="10"/>
  <c r="N1096" i="10"/>
  <c r="G8" i="29"/>
  <c r="N1359" i="10"/>
  <c r="N1209" i="10"/>
  <c r="N1208" i="10"/>
  <c r="N1060" i="10"/>
  <c r="N1003" i="10"/>
  <c r="N1370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39" i="10"/>
  <c r="N923" i="10"/>
  <c r="N916" i="10"/>
  <c r="N887" i="10"/>
  <c r="N867" i="10"/>
  <c r="N835" i="10"/>
  <c r="N870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2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62" i="10"/>
  <c r="N1252" i="10"/>
  <c r="N1238" i="10"/>
  <c r="L70" i="10"/>
  <c r="N70" i="10" s="1"/>
  <c r="L9" i="10"/>
  <c r="N1386" i="10"/>
  <c r="N1326" i="10"/>
  <c r="N1276" i="10"/>
  <c r="N1185" i="10"/>
  <c r="N1139" i="10"/>
  <c r="N1454" i="10"/>
  <c r="L86" i="10"/>
  <c r="N86" i="10" s="1"/>
  <c r="L45" i="10"/>
  <c r="L91" i="10"/>
  <c r="N91" i="10" s="1"/>
  <c r="N1237" i="10"/>
  <c r="N1164" i="10"/>
  <c r="N1145" i="10"/>
  <c r="N1144" i="10"/>
  <c r="N1041" i="10"/>
  <c r="N972" i="10"/>
  <c r="N851" i="10"/>
  <c r="N842" i="10"/>
  <c r="N1318" i="10"/>
  <c r="N1254" i="10"/>
  <c r="N1163" i="10"/>
  <c r="N1111" i="10"/>
  <c r="N1048" i="10"/>
  <c r="N1012" i="10"/>
  <c r="N903" i="10"/>
  <c r="N871" i="10"/>
  <c r="N862" i="10"/>
  <c r="N860" i="10"/>
  <c r="N827" i="10"/>
  <c r="N818" i="10"/>
  <c r="N817" i="10"/>
  <c r="N812" i="10"/>
  <c r="N947" i="10"/>
  <c r="N918" i="10"/>
  <c r="N917" i="10"/>
  <c r="N915" i="10"/>
  <c r="N885" i="10"/>
  <c r="N883" i="10"/>
  <c r="N843" i="10"/>
  <c r="N834" i="10"/>
  <c r="N833" i="10"/>
  <c r="N794" i="10"/>
  <c r="N790" i="10"/>
  <c r="N786" i="10"/>
  <c r="N782" i="10"/>
  <c r="N778" i="10"/>
  <c r="N774" i="10"/>
  <c r="N766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59" i="10"/>
  <c r="N943" i="10"/>
  <c r="N936" i="10"/>
  <c r="N927" i="10"/>
  <c r="N920" i="10"/>
  <c r="N904" i="10"/>
  <c r="N895" i="10"/>
  <c r="N852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56" i="10"/>
  <c r="N997" i="10"/>
  <c r="N1186" i="10"/>
  <c r="N1166" i="10"/>
  <c r="L208" i="10"/>
  <c r="L257" i="10"/>
  <c r="L242" i="10"/>
  <c r="L269" i="10"/>
  <c r="L240" i="10"/>
  <c r="L93" i="10"/>
  <c r="N93" i="10" s="1"/>
  <c r="L233" i="10"/>
  <c r="L241" i="10"/>
  <c r="L268" i="10"/>
  <c r="L235" i="10"/>
  <c r="N1270" i="10"/>
  <c r="N1121" i="10"/>
  <c r="N1297" i="10"/>
  <c r="N1173" i="10"/>
  <c r="N1272" i="10"/>
  <c r="N1223" i="10"/>
  <c r="N1129" i="10"/>
  <c r="N1128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02" i="10"/>
  <c r="N1302" i="10"/>
  <c r="N1257" i="10"/>
  <c r="N1249" i="10"/>
  <c r="N1240" i="10"/>
  <c r="N1160" i="10"/>
  <c r="N1159" i="10"/>
  <c r="N1115" i="10"/>
  <c r="N1035" i="10"/>
  <c r="N1034" i="10"/>
  <c r="N994" i="10"/>
  <c r="P10" i="10"/>
  <c r="P203" i="10"/>
  <c r="P198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31" i="10"/>
  <c r="L172" i="29"/>
  <c r="L42" i="39"/>
  <c r="L228" i="10" l="1"/>
  <c r="N228" i="10" s="1"/>
  <c r="L222" i="10"/>
  <c r="N222" i="10" s="1"/>
  <c r="L225" i="10"/>
  <c r="N225" i="10" s="1"/>
  <c r="L217" i="10"/>
  <c r="N217" i="10" s="1"/>
  <c r="L137" i="10"/>
  <c r="N137" i="10" s="1"/>
  <c r="L246" i="10"/>
  <c r="L117" i="10"/>
  <c r="N117" i="10" s="1"/>
  <c r="L128" i="10"/>
  <c r="G38" i="11"/>
  <c r="H38" i="11" s="1"/>
  <c r="K38" i="11" s="1"/>
  <c r="G101" i="11"/>
  <c r="H101" i="11" s="1"/>
  <c r="K101" i="11" s="1"/>
  <c r="G24" i="11"/>
  <c r="I24" i="11" s="1"/>
  <c r="K24" i="11" s="1"/>
  <c r="G32" i="11"/>
  <c r="I32" i="11" s="1"/>
  <c r="K32" i="11" s="1"/>
  <c r="G117" i="11"/>
  <c r="I117" i="11" s="1"/>
  <c r="K117" i="11" s="1"/>
  <c r="G57" i="11"/>
  <c r="I57" i="11" s="1"/>
  <c r="K57" i="11" s="1"/>
  <c r="G87" i="11"/>
  <c r="I87" i="11" s="1"/>
  <c r="K87" i="11" s="1"/>
  <c r="G107" i="11"/>
  <c r="I107" i="11" s="1"/>
  <c r="K107" i="11" s="1"/>
  <c r="G86" i="11"/>
  <c r="I86" i="11" s="1"/>
  <c r="K86" i="11" s="1"/>
  <c r="G106" i="11"/>
  <c r="I106" i="11" s="1"/>
  <c r="K106" i="11" s="1"/>
  <c r="G59" i="11"/>
  <c r="I59" i="11" s="1"/>
  <c r="K59" i="11" s="1"/>
  <c r="G90" i="11"/>
  <c r="I90" i="11" s="1"/>
  <c r="K90" i="11" s="1"/>
  <c r="G109" i="11"/>
  <c r="I109" i="11" s="1"/>
  <c r="K109" i="11" s="1"/>
  <c r="L120" i="10"/>
  <c r="N120" i="10" s="1"/>
  <c r="G58" i="11"/>
  <c r="I58" i="11" s="1"/>
  <c r="K58" i="11" s="1"/>
  <c r="G89" i="11"/>
  <c r="I89" i="11" s="1"/>
  <c r="K89" i="11" s="1"/>
  <c r="G108" i="11"/>
  <c r="I108" i="11" s="1"/>
  <c r="K108" i="11" s="1"/>
  <c r="G31" i="11"/>
  <c r="I31" i="11" s="1"/>
  <c r="K31" i="11" s="1"/>
  <c r="G116" i="11"/>
  <c r="I116" i="11" s="1"/>
  <c r="K116" i="11" s="1"/>
  <c r="L232" i="10"/>
  <c r="N1278" i="10"/>
  <c r="N1235" i="10"/>
  <c r="G25" i="11"/>
  <c r="I25" i="11" s="1"/>
  <c r="K25" i="11" s="1"/>
  <c r="G33" i="11"/>
  <c r="I33" i="11" s="1"/>
  <c r="K33" i="11" s="1"/>
  <c r="G93" i="11"/>
  <c r="I93" i="11" s="1"/>
  <c r="K93" i="11" s="1"/>
  <c r="G118" i="11"/>
  <c r="I118" i="11" s="1"/>
  <c r="K118" i="11" s="1"/>
  <c r="L141" i="10"/>
  <c r="N141" i="10" s="1"/>
  <c r="L146" i="10"/>
  <c r="N146" i="10" s="1"/>
  <c r="L85" i="10"/>
  <c r="N85" i="10" s="1"/>
  <c r="L186" i="10"/>
  <c r="N186" i="10" s="1"/>
  <c r="L80" i="10"/>
  <c r="N80" i="10" s="1"/>
  <c r="L29" i="10"/>
  <c r="N29" i="10" s="1"/>
  <c r="G26" i="11"/>
  <c r="I26" i="11" s="1"/>
  <c r="K26" i="11" s="1"/>
  <c r="G34" i="11"/>
  <c r="I34" i="11" s="1"/>
  <c r="K34" i="11" s="1"/>
  <c r="G92" i="11"/>
  <c r="I92" i="11" s="1"/>
  <c r="K92" i="11" s="1"/>
  <c r="G119" i="11"/>
  <c r="I119" i="11" s="1"/>
  <c r="K119" i="11" s="1"/>
  <c r="L135" i="10"/>
  <c r="N135" i="10" s="1"/>
  <c r="L90" i="10"/>
  <c r="N90" i="10" s="1"/>
  <c r="L224" i="10"/>
  <c r="N224" i="10" s="1"/>
  <c r="L123" i="10"/>
  <c r="N123" i="10" s="1"/>
  <c r="G77" i="11"/>
  <c r="I77" i="11" s="1"/>
  <c r="K77" i="11" s="1"/>
  <c r="G114" i="11"/>
  <c r="I114" i="11" s="1"/>
  <c r="K114" i="11" s="1"/>
  <c r="G113" i="11"/>
  <c r="I113" i="11" s="1"/>
  <c r="K113" i="11" s="1"/>
  <c r="G73" i="11"/>
  <c r="I73" i="11" s="1"/>
  <c r="K73" i="11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B41" i="39"/>
  <c r="B171" i="29"/>
  <c r="N1374" i="10"/>
  <c r="N907" i="10"/>
  <c r="L7" i="10"/>
  <c r="C310" i="29" s="1"/>
  <c r="D310" i="29" s="1"/>
  <c r="E310" i="29" s="1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24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N1435" i="10"/>
  <c r="C313" i="29"/>
  <c r="D313" i="29" s="1"/>
  <c r="C256" i="29"/>
  <c r="D256" i="29" s="1"/>
  <c r="E256" i="29" s="1"/>
  <c r="C247" i="29"/>
  <c r="D247" i="29" s="1"/>
  <c r="F247" i="29" s="1"/>
  <c r="C271" i="29"/>
  <c r="D271" i="29" s="1"/>
  <c r="E271" i="29" s="1"/>
  <c r="C308" i="29"/>
  <c r="D308" i="29" s="1"/>
  <c r="E308" i="29" s="1"/>
  <c r="C273" i="29"/>
  <c r="D273" i="29" s="1"/>
  <c r="F273" i="29" s="1"/>
  <c r="C245" i="29"/>
  <c r="D245" i="29" s="1"/>
  <c r="F245" i="29" s="1"/>
  <c r="C289" i="29"/>
  <c r="D289" i="29" s="1"/>
  <c r="E289" i="29" s="1"/>
  <c r="C284" i="29"/>
  <c r="D284" i="29" s="1"/>
  <c r="E284" i="29" s="1"/>
  <c r="C266" i="29"/>
  <c r="D266" i="29" s="1"/>
  <c r="E266" i="29" s="1"/>
  <c r="C268" i="29"/>
  <c r="D268" i="29" s="1"/>
  <c r="F268" i="29" s="1"/>
  <c r="C302" i="29"/>
  <c r="D302" i="29" s="1"/>
  <c r="E302" i="29" s="1"/>
  <c r="N9" i="10"/>
  <c r="C299" i="29"/>
  <c r="D299" i="29" s="1"/>
  <c r="F299" i="29" s="1"/>
  <c r="C250" i="29"/>
  <c r="D250" i="29" s="1"/>
  <c r="E250" i="29" s="1"/>
  <c r="C264" i="29"/>
  <c r="D264" i="29" s="1"/>
  <c r="F264" i="29" s="1"/>
  <c r="C298" i="29"/>
  <c r="D298" i="29" s="1"/>
  <c r="E298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25" i="11"/>
  <c r="I125" i="11"/>
  <c r="C246" i="29" l="1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F300" i="29" s="1"/>
  <c r="C285" i="29"/>
  <c r="D285" i="29" s="1"/>
  <c r="F285" i="29" s="1"/>
  <c r="C292" i="29"/>
  <c r="D292" i="29" s="1"/>
  <c r="E292" i="29" s="1"/>
  <c r="C274" i="29"/>
  <c r="D274" i="29" s="1"/>
  <c r="E274" i="29" s="1"/>
  <c r="C263" i="29"/>
  <c r="D263" i="29" s="1"/>
  <c r="E263" i="29" s="1"/>
  <c r="C252" i="29"/>
  <c r="D252" i="29" s="1"/>
  <c r="F252" i="29" s="1"/>
  <c r="C303" i="29"/>
  <c r="D303" i="29" s="1"/>
  <c r="E303" i="29" s="1"/>
  <c r="C324" i="29"/>
  <c r="D324" i="29" s="1"/>
  <c r="C287" i="29"/>
  <c r="D287" i="29" s="1"/>
  <c r="E287" i="29" s="1"/>
  <c r="C278" i="29"/>
  <c r="D278" i="29" s="1"/>
  <c r="E278" i="29" s="1"/>
  <c r="C275" i="29"/>
  <c r="D275" i="29" s="1"/>
  <c r="E275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21" i="29"/>
  <c r="D321" i="29" s="1"/>
  <c r="F321" i="29" s="1"/>
  <c r="C229" i="29"/>
  <c r="D229" i="29" s="1"/>
  <c r="E229" i="29" s="1"/>
  <c r="C294" i="29"/>
  <c r="D294" i="29" s="1"/>
  <c r="E294" i="29" s="1"/>
  <c r="C293" i="29"/>
  <c r="D293" i="29" s="1"/>
  <c r="E293" i="29" s="1"/>
  <c r="C270" i="29"/>
  <c r="D270" i="29" s="1"/>
  <c r="E270" i="29" s="1"/>
  <c r="C261" i="29"/>
  <c r="D261" i="29" s="1"/>
  <c r="F261" i="29" s="1"/>
  <c r="C316" i="29"/>
  <c r="D316" i="29" s="1"/>
  <c r="E316" i="29" s="1"/>
  <c r="C228" i="29"/>
  <c r="D228" i="29" s="1"/>
  <c r="E228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714" i="41" s="1"/>
  <c r="D714" i="41" s="1"/>
  <c r="E714" i="41" s="1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E313" i="29"/>
  <c r="E296" i="29"/>
  <c r="E321" i="29"/>
  <c r="E280" i="29"/>
  <c r="E288" i="29"/>
  <c r="E306" i="29"/>
  <c r="E267" i="29"/>
  <c r="F287" i="29"/>
  <c r="E247" i="29"/>
  <c r="E300" i="29"/>
  <c r="F302" i="29"/>
  <c r="F284" i="29"/>
  <c r="F310" i="29"/>
  <c r="F266" i="29"/>
  <c r="E245" i="29"/>
  <c r="F274" i="29"/>
  <c r="F244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53" i="29"/>
  <c r="E264" i="29"/>
  <c r="F286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83" i="29"/>
  <c r="F271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E8" i="54"/>
  <c r="L8" i="54" s="1"/>
  <c r="M8" i="54" s="1"/>
  <c r="I9" i="54"/>
  <c r="H9" i="54"/>
  <c r="C10" i="54"/>
  <c r="D9" i="54"/>
  <c r="K36" i="39"/>
  <c r="K125" i="11"/>
  <c r="F224" i="29" l="1"/>
  <c r="F240" i="29"/>
  <c r="E285" i="29"/>
  <c r="E252" i="29"/>
  <c r="E260" i="29"/>
  <c r="E243" i="29"/>
  <c r="F278" i="29"/>
  <c r="E311" i="29"/>
  <c r="F234" i="29"/>
  <c r="E261" i="29"/>
  <c r="F293" i="29"/>
  <c r="F254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F295" i="29" s="1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E258" i="29"/>
  <c r="F258" i="29"/>
  <c r="E237" i="29"/>
  <c r="F237" i="29"/>
  <c r="F58" i="39"/>
  <c r="E58" i="39"/>
  <c r="F60" i="39" s="1"/>
  <c r="H127" i="11"/>
  <c r="H128" i="11" s="1"/>
  <c r="I127" i="11"/>
  <c r="I128" i="11" s="1"/>
  <c r="F337" i="29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94" i="29" l="1"/>
  <c r="F292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29" i="11"/>
  <c r="I129" i="11"/>
  <c r="F364" i="29"/>
  <c r="F69" i="39"/>
  <c r="F72" i="39"/>
  <c r="F367" i="29"/>
  <c r="J124" i="11"/>
  <c r="K124" i="11" s="1"/>
  <c r="K127" i="11" s="1"/>
  <c r="K128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127" i="11"/>
  <c r="J128" i="11" s="1"/>
  <c r="K129" i="11"/>
  <c r="B130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29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85" i="41" s="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84" i="41" l="1"/>
  <c r="F807" i="41"/>
  <c r="F782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7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7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7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7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7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7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7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7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7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7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7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7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7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7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7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7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7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7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7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7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7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7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7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7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7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7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7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8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<sst xmlns="http://schemas.openxmlformats.org/spreadsheetml/2006/main" count="4792" uniqueCount="1643">
  <si>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</si>
  <si>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</si>
  <si>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</si>
  <si>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</si>
  <si>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</si>
  <si>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</si>
  <si>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</si>
  <si>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</si>
  <si>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</si>
  <si>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</si>
  <si>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</si>
  <si>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</si>
  <si>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</si>
  <si>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</si>
  <si>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</si>
  <si>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</si>
  <si>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</si>
  <si>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</si>
  <si>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</si>
  <si>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</si>
  <si>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</si>
  <si>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</si>
  <si>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</si>
  <si>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</si>
  <si>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</si>
  <si>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</si>
  <si>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</si>
  <si>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</si>
  <si>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</si>
  <si>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</si>
  <si>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</si>
  <si>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</si>
  <si>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</si>
  <si>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</si>
  <si>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</si>
  <si>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</si>
  <si>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</si>
  <si>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</si>
  <si>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</si>
  <si>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</si>
  <si>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</si>
  <si>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</si>
  <si>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</si>
  <si>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</si>
  <si>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</si>
  <si>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</si>
  <si>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</si>
  <si>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</si>
  <si>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</si>
  <si>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</si>
  <si>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</si>
  <si>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</si>
  <si>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</si>
  <si>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</si>
  <si>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</si>
  <si>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</si>
  <si>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</si>
  <si>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</si>
  <si>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</si>
  <si>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</si>
  <si>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</si>
  <si>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</si>
  <si>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</si>
  <si>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</si>
  <si>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</si>
  <si>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</si>
  <si>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</si>
  <si>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</si>
  <si>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</si>
  <si>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</si>
  <si>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</si>
  <si>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</si>
  <si>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</si>
  <si>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</si>
  <si>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</si>
  <si>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</si>
  <si>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</si>
  <si>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</si>
  <si>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</si>
  <si>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</si>
  <si>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</si>
  <si>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</si>
  <si>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</si>
  <si>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</si>
  <si>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</si>
  <si>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</si>
  <si>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</si>
  <si>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</si>
  <si>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</si>
  <si>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</si>
  <si>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</si>
  <si>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</si>
  <si>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</si>
  <si>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</si>
  <si>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</si>
  <si>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</si>
  <si>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</si>
  <si>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</si>
  <si>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</si>
  <si>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</si>
  <si>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</si>
  <si>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</si>
  <si>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</si>
  <si>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</si>
  <si>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</si>
  <si>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</si>
  <si>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</si>
  <si>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</si>
  <si>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</si>
  <si>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</si>
  <si>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</si>
  <si>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</si>
  <si>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</si>
  <si>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</si>
  <si>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</si>
  <si>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</si>
  <si>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</si>
  <si>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</si>
  <si>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</si>
  <si>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</si>
  <si>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</si>
  <si>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</si>
  <si>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</si>
  <si>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</si>
  <si>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</si>
  <si>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</si>
  <si>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</si>
  <si>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</si>
  <si>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</si>
  <si>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</si>
  <si>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</si>
  <si>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</si>
  <si>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</si>
  <si>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</si>
  <si>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</si>
  <si>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</si>
  <si>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</si>
  <si>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</si>
  <si>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</si>
  <si>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</si>
  <si>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</si>
  <si>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</si>
  <si>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</si>
  <si>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</si>
  <si>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</si>
  <si>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</si>
  <si>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</si>
  <si>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</si>
  <si>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</si>
  <si>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</si>
  <si>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</si>
  <si>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</si>
  <si>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</si>
  <si>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</si>
  <si>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</si>
  <si>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</si>
  <si>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</si>
  <si>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</si>
  <si>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</si>
  <si>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</si>
  <si>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</si>
  <si>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</si>
  <si>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</si>
  <si>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</si>
  <si>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</si>
  <si>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</si>
  <si>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</si>
  <si>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</si>
  <si>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</si>
  <si>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</si>
  <si>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</si>
  <si>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</si>
  <si>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</si>
  <si>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</si>
  <si>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</si>
  <si>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</si>
  <si>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</si>
  <si>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</si>
  <si>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</si>
  <si>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</si>
  <si>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</si>
  <si>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</si>
  <si>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</si>
  <si>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</si>
  <si>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</si>
  <si>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</si>
  <si>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</si>
  <si>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</si>
  <si>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</si>
  <si>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</si>
  <si>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</si>
  <si>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</si>
  <si>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</si>
  <si>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</si>
  <si>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</si>
  <si>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</si>
  <si>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</si>
  <si>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</si>
  <si>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</si>
  <si>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</si>
  <si>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</si>
  <si>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</si>
  <si>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</si>
  <si>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</si>
  <si>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</si>
  <si>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</si>
  <si>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</si>
  <si>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</si>
  <si>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</si>
  <si>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</si>
  <si>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</si>
  <si>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</si>
  <si>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</si>
  <si>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</si>
  <si>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</si>
  <si>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</si>
  <si>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</si>
  <si>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</si>
  <si>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</si>
  <si>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</si>
  <si>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</si>
  <si>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</si>
  <si>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</si>
  <si>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</si>
  <si>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</si>
  <si>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</si>
  <si>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</si>
  <si>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</si>
  <si>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</si>
  <si>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</si>
  <si>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</si>
  <si>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</si>
  <si>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</si>
  <si>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</si>
  <si>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</si>
  <si>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</si>
  <si>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</si>
  <si>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</si>
  <si>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</si>
  <si>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</si>
  <si>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</si>
  <si>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</si>
  <si>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</si>
  <si>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</si>
  <si>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</si>
  <si>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</si>
  <si>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</si>
  <si>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</si>
  <si>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</si>
  <si>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</si>
  <si>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</si>
  <si>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</si>
  <si>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</si>
  <si>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</si>
  <si>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</si>
  <si>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</si>
  <si>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</si>
  <si>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</si>
  <si>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</si>
  <si>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</si>
  <si>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</si>
  <si>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</si>
  <si>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</si>
  <si>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</si>
  <si>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</si>
  <si>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</si>
  <si>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</si>
  <si>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</si>
  <si>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</si>
  <si>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</si>
  <si>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</si>
  <si>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</si>
  <si>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</si>
  <si>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</si>
  <si>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</si>
  <si>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</si>
  <si>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</si>
  <si>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</si>
  <si>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</si>
  <si>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</si>
  <si>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</si>
  <si>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</si>
  <si>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</si>
  <si>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</si>
  <si>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</si>
  <si>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</si>
  <si>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</si>
  <si>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</si>
  <si>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</si>
  <si>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</si>
  <si>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</si>
  <si>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</si>
  <si>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</si>
  <si>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</si>
  <si>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</si>
  <si>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</si>
  <si>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</si>
  <si>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</si>
  <si>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</si>
  <si>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</si>
  <si>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</si>
  <si>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</si>
  <si>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</si>
  <si>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</si>
  <si>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</si>
  <si>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</si>
  <si>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</si>
  <si>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</si>
  <si>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</si>
  <si>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</si>
  <si>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</si>
  <si>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</si>
  <si>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</si>
  <si>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</si>
  <si>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</si>
  <si>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</si>
  <si>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</si>
  <si>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</si>
  <si>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</si>
  <si>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</si>
  <si>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</si>
  <si>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</si>
  <si>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</si>
  <si>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</si>
  <si>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</si>
  <si>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</si>
  <si>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</si>
  <si>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</si>
  <si>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</si>
  <si>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</si>
  <si>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</si>
  <si>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</si>
  <si>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</si>
  <si>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</si>
  <si>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</si>
  <si>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</si>
  <si>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</si>
  <si>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</si>
  <si>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</si>
  <si>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</si>
  <si>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</si>
  <si>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</si>
  <si>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</si>
  <si>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</si>
  <si>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</si>
  <si>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</si>
  <si>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</si>
  <si>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</si>
  <si>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</si>
  <si>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</si>
  <si>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</si>
  <si>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</si>
  <si>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</si>
  <si>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</si>
  <si>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</si>
  <si>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</si>
  <si>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</si>
  <si>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</si>
  <si>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</si>
  <si>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</si>
  <si>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</si>
  <si>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</si>
  <si>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</si>
  <si>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</si>
  <si>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</si>
  <si>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</si>
  <si>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</si>
  <si>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</si>
  <si>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</si>
  <si>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</si>
  <si>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</si>
  <si>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</si>
  <si>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</si>
  <si>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</si>
  <si>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</si>
  <si>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</si>
  <si>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</si>
  <si>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</si>
  <si>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</si>
  <si>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</si>
  <si>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</si>
  <si>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</si>
  <si>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</si>
  <si>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</si>
  <si>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</si>
  <si>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</si>
  <si>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</si>
  <si>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</si>
  <si>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</si>
  <si>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</si>
  <si>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</si>
  <si>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</si>
  <si>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</si>
  <si>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</si>
  <si>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</si>
  <si>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</si>
  <si>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</si>
  <si>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</si>
  <si>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</si>
  <si>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</si>
  <si>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</si>
  <si>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</si>
  <si>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</si>
  <si>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</si>
  <si>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</si>
  <si>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</si>
  <si>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</si>
  <si>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</si>
  <si>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</si>
  <si>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</si>
  <si>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</si>
  <si>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</si>
  <si>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</si>
  <si>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</si>
  <si>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</si>
  <si>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</si>
  <si>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</si>
  <si>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</si>
  <si>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</si>
  <si>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</si>
  <si>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</si>
  <si>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</si>
  <si>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</si>
  <si>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</si>
  <si>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</si>
  <si>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</si>
  <si>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</si>
  <si>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</si>
  <si>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</si>
  <si>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</si>
  <si>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</si>
  <si>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</si>
  <si>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</si>
  <si>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</si>
  <si>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</si>
  <si>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</si>
  <si>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</si>
  <si>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</si>
  <si>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</si>
  <si>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</si>
  <si>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</si>
  <si>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</si>
  <si>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</si>
  <si>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</si>
  <si>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</si>
  <si>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</si>
  <si>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</si>
  <si>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</si>
  <si>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</si>
  <si>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</si>
  <si>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</si>
  <si>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</si>
  <si>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</si>
  <si>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</si>
  <si>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</si>
  <si>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</si>
  <si>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</si>
  <si>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</si>
  <si>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</si>
  <si>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</si>
  <si>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</si>
  <si>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</si>
  <si>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</si>
  <si>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</si>
  <si>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</si>
  <si>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</si>
  <si>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</si>
  <si>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</si>
  <si>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</si>
  <si>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</si>
  <si>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</si>
  <si>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</si>
  <si>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</si>
  <si>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</si>
  <si>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</si>
  <si>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</si>
  <si>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</si>
  <si>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</si>
  <si>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</si>
  <si>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</si>
  <si>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</si>
  <si>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</si>
  <si>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</si>
  <si>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</si>
  <si>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</si>
  <si>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</si>
  <si>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</si>
  <si>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</si>
  <si>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</si>
  <si>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</si>
  <si>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</si>
  <si>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</si>
  <si>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</si>
  <si>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</si>
  <si>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</si>
  <si>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</si>
  <si>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</si>
  <si>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</si>
  <si>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</si>
  <si>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</si>
  <si>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</si>
  <si>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</si>
  <si>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</si>
  <si>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</si>
  <si>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</si>
  <si>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</si>
  <si>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</si>
  <si>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</si>
  <si>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</si>
  <si>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</si>
  <si>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</si>
  <si>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</si>
  <si>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</si>
  <si>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</si>
  <si>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</si>
  <si>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</si>
  <si>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</si>
  <si>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</si>
  <si>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</si>
  <si>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</si>
  <si>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</si>
  <si>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</si>
  <si>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</si>
  <si>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</si>
  <si>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</si>
  <si>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</si>
  <si>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</si>
  <si>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</si>
  <si>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</si>
  <si>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</si>
  <si>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</si>
  <si>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</si>
  <si>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</si>
  <si>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</si>
  <si>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</si>
  <si>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</si>
  <si>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</si>
  <si>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</si>
  <si>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</si>
  <si>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</si>
  <si>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</si>
  <si>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</si>
  <si>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</si>
  <si>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</si>
  <si>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</si>
  <si>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</si>
  <si>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</si>
  <si>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</si>
  <si>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</si>
  <si>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</si>
  <si>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</si>
  <si>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</si>
  <si>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</si>
  <si>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</si>
  <si>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</si>
  <si>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</si>
  <si>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</si>
  <si>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</si>
  <si>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</si>
  <si>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</si>
  <si>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</si>
  <si>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</si>
  <si>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</si>
  <si>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</si>
  <si>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</si>
  <si>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</si>
  <si>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</si>
  <si>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</si>
  <si>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</si>
  <si>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</si>
  <si>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</si>
  <si>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</si>
  <si>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</si>
  <si>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</si>
  <si>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</si>
  <si>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</si>
  <si>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</si>
  <si>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</si>
  <si>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</si>
  <si>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</si>
  <si>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</si>
  <si>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</si>
  <si>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</si>
  <si>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</si>
  <si>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</si>
  <si>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</si>
  <si>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</si>
  <si>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</si>
  <si>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</si>
  <si>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</si>
  <si>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</si>
  <si>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</si>
  <si>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</si>
  <si>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</si>
  <si>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</si>
  <si>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</si>
  <si>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</si>
  <si>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</si>
  <si>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</si>
  <si>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</si>
  <si>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</si>
  <si>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</si>
  <si>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</si>
  <si>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</si>
  <si>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</si>
  <si>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</si>
  <si>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</si>
  <si>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</si>
  <si>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</si>
  <si>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</si>
  <si>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</si>
  <si>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</si>
  <si>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</si>
  <si>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</si>
  <si>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</si>
  <si>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</si>
  <si>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</si>
  <si>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</si>
  <si>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</si>
  <si>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</si>
  <si>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</si>
  <si>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</si>
  <si>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</si>
  <si>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</si>
  <si>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</si>
  <si>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</si>
  <si>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</si>
  <si>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</si>
  <si>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</si>
  <si>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</si>
  <si>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</si>
  <si>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</si>
  <si>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</si>
  <si>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</si>
  <si>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</si>
  <si>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</si>
  <si>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</si>
  <si>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</si>
  <si>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</si>
  <si>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</si>
  <si>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</si>
  <si>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</si>
  <si>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</si>
  <si>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</si>
  <si>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</si>
  <si>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</si>
  <si>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</si>
  <si>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</si>
  <si>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</si>
  <si>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</si>
  <si>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</si>
  <si>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</si>
  <si>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</si>
  <si>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</si>
  <si>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</si>
  <si>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</si>
  <si>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</si>
  <si>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</si>
  <si>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</si>
  <si>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</si>
  <si>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</si>
  <si>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</si>
  <si>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</si>
  <si>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</si>
  <si>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</si>
  <si>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</si>
  <si>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</si>
  <si>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</si>
  <si>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</si>
  <si>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</si>
  <si>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</si>
  <si>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</si>
  <si>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</si>
  <si>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</si>
  <si>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</si>
  <si>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</si>
  <si>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</si>
  <si>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</si>
  <si>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</si>
  <si>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</si>
  <si>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</si>
  <si>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</si>
  <si>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</si>
  <si>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</si>
  <si>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</si>
  <si>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</si>
  <si>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</si>
  <si>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</si>
  <si>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</si>
  <si>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</si>
  <si>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</si>
  <si>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</si>
  <si>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</si>
  <si>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</si>
  <si>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</si>
  <si>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</si>
  <si>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</si>
  <si>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</si>
  <si>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</si>
  <si>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</si>
  <si>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</si>
  <si>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</si>
  <si>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</si>
  <si>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</si>
  <si>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</si>
  <si>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</si>
  <si>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</si>
  <si>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</si>
  <si>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</si>
  <si>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</si>
  <si>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</si>
  <si>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</si>
  <si>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</si>
  <si>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</si>
  <si>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</si>
  <si>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</si>
  <si>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</si>
  <si>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</si>
  <si>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</si>
  <si>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</si>
  <si>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</si>
  <si>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</si>
  <si>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</si>
  <si>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</si>
  <si>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</si>
  <si>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</si>
  <si>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</si>
  <si>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</si>
  <si>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</si>
  <si>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</si>
  <si>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</si>
  <si>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</si>
  <si>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</si>
  <si>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</si>
  <si>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</si>
  <si>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</si>
  <si>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</si>
  <si>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</si>
  <si>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</si>
  <si>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</si>
  <si>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</si>
  <si>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</si>
  <si>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</si>
  <si>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</si>
  <si>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</si>
  <si>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</si>
  <si>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</si>
  <si>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</si>
  <si>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</si>
  <si>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</si>
  <si>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</si>
  <si>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</si>
  <si>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</si>
  <si>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</si>
  <si>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</si>
  <si>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</si>
  <si>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</si>
  <si>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</si>
  <si>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</si>
  <si>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</si>
  <si>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</si>
  <si>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</si>
  <si>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</si>
  <si>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</si>
  <si>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</si>
  <si>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</si>
  <si>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</si>
  <si>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</si>
  <si>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</si>
  <si>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</si>
  <si>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</si>
  <si>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</si>
  <si>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</si>
  <si>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</si>
  <si>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</si>
  <si>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</si>
  <si>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</si>
  <si>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</si>
  <si>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</si>
  <si>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</si>
  <si>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</si>
  <si>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</si>
  <si>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</si>
  <si>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</si>
  <si>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</si>
  <si>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</si>
  <si>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</si>
  <si>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</si>
  <si>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</si>
  <si>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</si>
  <si>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</si>
  <si>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</si>
  <si>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</si>
  <si>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</si>
  <si>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</si>
  <si>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</si>
  <si>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</si>
  <si>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</si>
  <si>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</si>
  <si>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</si>
  <si>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</si>
  <si>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</si>
  <si>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</si>
  <si>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</si>
  <si>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</si>
  <si>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</si>
  <si>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</si>
  <si>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</si>
  <si>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</si>
  <si>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</si>
  <si>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</si>
  <si>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</si>
  <si>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</si>
  <si>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</si>
  <si>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</si>
  <si>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</si>
  <si>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</si>
  <si>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</si>
  <si>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</si>
  <si>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</si>
  <si>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</si>
  <si>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</si>
  <si>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</si>
  <si>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</si>
  <si>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</si>
  <si>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</si>
  <si>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</si>
  <si>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</si>
  <si>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</si>
  <si>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</si>
  <si>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</si>
  <si>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</si>
  <si>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</si>
  <si>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</si>
  <si>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</si>
  <si>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</si>
  <si>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</si>
  <si>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</si>
  <si>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</si>
  <si>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</si>
  <si>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</si>
  <si>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</si>
  <si>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</si>
  <si>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</si>
  <si>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</si>
  <si>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</si>
  <si>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</si>
  <si>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</si>
  <si>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</si>
  <si>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</si>
  <si>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</si>
  <si>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</si>
  <si>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</si>
  <si>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</si>
  <si>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</si>
  <si>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</si>
  <si>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</si>
  <si>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</si>
  <si>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</si>
  <si>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</si>
  <si>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</si>
  <si>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</si>
  <si>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</si>
  <si>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</si>
  <si>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</si>
  <si>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</si>
  <si>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</si>
  <si>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</si>
  <si>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</si>
  <si>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</si>
  <si>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</si>
  <si>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</si>
  <si>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</si>
  <si>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</si>
  <si>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</si>
  <si>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</si>
  <si>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</si>
  <si>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</si>
  <si>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</si>
  <si>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</si>
  <si>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</si>
  <si>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</si>
  <si>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</si>
  <si>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</si>
  <si>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</si>
  <si>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</si>
  <si>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</si>
  <si>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</si>
  <si>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</si>
  <si>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</si>
  <si>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</si>
  <si>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</si>
  <si>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</si>
  <si>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</si>
  <si>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</si>
  <si>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</si>
  <si>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</si>
  <si>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</si>
  <si>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</si>
  <si>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</si>
  <si>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</si>
  <si>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</si>
  <si>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</si>
  <si>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</si>
  <si>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</si>
  <si>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</si>
  <si>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</si>
  <si>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</si>
  <si>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</si>
  <si>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</si>
  <si>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</si>
  <si>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</si>
  <si>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</si>
  <si>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</si>
  <si>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</si>
  <si>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</si>
  <si>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</si>
  <si>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</si>
  <si>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</si>
  <si>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</si>
  <si>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</si>
  <si>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</si>
  <si>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</si>
  <si>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</si>
  <si>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</si>
  <si>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</si>
  <si>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</si>
  <si>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</si>
  <si>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</si>
  <si>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</si>
  <si>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</si>
  <si>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</si>
  <si>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</si>
  <si>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</si>
  <si>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</si>
  <si>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</si>
  <si>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</si>
  <si>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</si>
  <si>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</si>
  <si>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</si>
  <si>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</si>
  <si>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</si>
  <si>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</si>
  <si>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</si>
  <si>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</si>
  <si>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</si>
  <si>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</si>
  <si>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</si>
  <si>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</si>
  <si>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</si>
  <si>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</si>
  <si>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</si>
  <si>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</si>
  <si>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</si>
  <si>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</si>
  <si>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</si>
  <si>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</si>
  <si>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</si>
  <si>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</si>
  <si>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</si>
  <si>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</si>
  <si>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</si>
  <si>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</si>
  <si>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</si>
  <si>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</si>
  <si>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</si>
  <si>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</si>
  <si>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</si>
  <si>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</si>
  <si>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</si>
  <si>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</si>
  <si>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</si>
  <si>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</si>
  <si>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</si>
  <si>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</si>
  <si>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</si>
  <si>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</si>
  <si>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</si>
  <si>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</si>
  <si>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</si>
  <si>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</si>
  <si>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</si>
  <si>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</si>
  <si>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</si>
  <si>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</si>
  <si>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</si>
  <si>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</si>
  <si>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</si>
  <si>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</si>
  <si>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</si>
  <si>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</si>
  <si>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</si>
  <si>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</si>
  <si>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</si>
  <si>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</si>
  <si>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</si>
  <si>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</si>
  <si>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</si>
  <si>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</si>
  <si>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</si>
  <si>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</si>
  <si>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</si>
  <si>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</si>
  <si>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</si>
  <si>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</si>
  <si>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</si>
  <si>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</si>
  <si>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</si>
  <si>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</si>
  <si>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</si>
  <si>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</si>
  <si>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</si>
  <si>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</si>
  <si>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</si>
  <si>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</si>
  <si>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</si>
  <si>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</si>
  <si>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</si>
  <si>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</si>
  <si>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</si>
  <si>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</si>
  <si>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</si>
  <si>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</si>
  <si>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</si>
  <si>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</si>
  <si>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</si>
  <si>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</si>
  <si>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</si>
  <si>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</si>
  <si>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</si>
  <si>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</si>
  <si>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</si>
  <si>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</si>
  <si>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</si>
  <si>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</si>
  <si>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</si>
  <si>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</si>
  <si>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</si>
  <si>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</si>
  <si>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</si>
  <si>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</si>
  <si>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</si>
  <si>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</si>
  <si>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</si>
  <si>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</si>
  <si>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</si>
  <si>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</si>
  <si>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</si>
  <si>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</si>
  <si>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</si>
  <si>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</si>
  <si>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</si>
  <si>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</si>
  <si>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</si>
  <si>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</si>
  <si>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</si>
  <si>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</si>
  <si>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</si>
  <si>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</si>
  <si>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</si>
  <si>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</si>
  <si>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</si>
  <si>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</si>
  <si>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</si>
  <si>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</si>
  <si>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</si>
  <si>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</si>
  <si>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</si>
  <si>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</si>
  <si>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</si>
  <si>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</si>
  <si>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</si>
  <si>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</si>
  <si>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</si>
  <si>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</si>
  <si>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</si>
  <si>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</si>
  <si>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</si>
  <si>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</si>
  <si>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</si>
  <si>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</si>
  <si>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</si>
  <si>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</si>
  <si>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</si>
  <si>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</si>
  <si>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</si>
  <si>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</si>
  <si>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</si>
  <si>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</si>
  <si>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</si>
  <si>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</si>
  <si>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</si>
  <si>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</si>
  <si>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</si>
  <si>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</si>
  <si>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</si>
  <si>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</si>
  <si>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</si>
  <si>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</si>
  <si>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</si>
  <si>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</si>
  <si>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</si>
  <si>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</si>
  <si>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</si>
  <si>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</si>
  <si>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</si>
  <si>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</si>
  <si>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</si>
  <si>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</si>
  <si>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</si>
  <si>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</si>
  <si>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</si>
  <si>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</si>
  <si>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</si>
  <si>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</si>
  <si>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</si>
  <si>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</si>
  <si>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</si>
  <si>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</si>
  <si>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</si>
  <si>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</si>
  <si>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</si>
  <si>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</si>
  <si>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</si>
  <si>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</si>
  <si>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</si>
  <si>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</si>
  <si>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</si>
  <si>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</si>
  <si>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</si>
  <si>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</si>
  <si>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</si>
  <si>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</si>
  <si>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</si>
  <si>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</si>
  <si>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</si>
  <si>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</si>
  <si>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</si>
  <si>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</si>
  <si>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</si>
  <si>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</si>
  <si>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</si>
  <si>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</si>
  <si>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</si>
  <si>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</si>
  <si>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</si>
  <si>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</si>
  <si>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</si>
  <si>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</si>
  <si>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</si>
  <si>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</si>
  <si>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</si>
  <si>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</si>
  <si>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</si>
  <si>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</si>
  <si>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</si>
  <si>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</si>
  <si>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</si>
  <si>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</si>
  <si>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</si>
  <si>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</si>
  <si>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</si>
  <si>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</si>
  <si>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</si>
  <si>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</si>
  <si>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</si>
  <si>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</si>
  <si>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</si>
  <si>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</si>
  <si>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</si>
  <si>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</si>
  <si>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</si>
  <si>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</si>
  <si>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</si>
  <si>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</si>
  <si>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</si>
  <si>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</si>
  <si>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</si>
  <si>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</si>
  <si>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</si>
  <si>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</si>
  <si>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</si>
  <si>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</si>
  <si>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</si>
  <si>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</si>
  <si>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</si>
  <si>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</si>
  <si>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</si>
  <si>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</si>
  <si>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</si>
  <si>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</si>
  <si>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</si>
  <si>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</si>
  <si>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</si>
  <si>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</si>
  <si>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</si>
  <si>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</si>
  <si>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</si>
  <si>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</si>
  <si>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</si>
  <si>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</si>
  <si>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</si>
  <si>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</si>
  <si>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</si>
  <si>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</si>
  <si>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</si>
  <si>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</si>
  <si>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</si>
  <si>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</si>
  <si>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</si>
  <si>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</si>
  <si>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</si>
  <si>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</si>
  <si>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</si>
  <si>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</si>
  <si>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</si>
  <si>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</si>
  <si>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</si>
  <si>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</si>
  <si>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</si>
  <si>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</si>
  <si>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</si>
  <si>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</si>
  <si>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</si>
  <si>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</si>
  <si>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</si>
  <si>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</si>
  <si>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</si>
  <si>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</si>
  <si>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</si>
  <si>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</si>
  <si>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</si>
  <si>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</si>
  <si>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</si>
  <si>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</si>
  <si>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</si>
  <si>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</si>
  <si>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</si>
  <si>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</si>
  <si>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</si>
  <si>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</si>
  <si>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</si>
  <si>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</si>
  <si>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</si>
  <si>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</si>
  <si>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</si>
  <si>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</si>
  <si>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</si>
  <si>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</si>
  <si>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</si>
  <si>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</si>
  <si>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</si>
  <si>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</si>
  <si>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</si>
  <si>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</si>
  <si>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</si>
  <si>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</si>
  <si>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</si>
  <si>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</si>
  <si>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</si>
  <si>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</si>
  <si>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</si>
  <si>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</si>
  <si>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</si>
  <si>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</si>
  <si>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</si>
  <si>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</si>
  <si>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</si>
  <si>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</si>
  <si>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</si>
  <si>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</si>
  <si>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</si>
  <si>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</si>
  <si>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</si>
  <si>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</si>
  <si>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</si>
  <si>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</si>
  <si>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</si>
  <si>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</si>
  <si>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</si>
  <si>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</si>
  <si>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</si>
  <si>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</si>
  <si>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</si>
  <si>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</si>
  <si>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</si>
  <si>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</si>
  <si>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</si>
  <si>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</si>
  <si>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</si>
  <si>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</si>
  <si>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</si>
  <si>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</si>
  <si>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</si>
  <si>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</si>
  <si>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</si>
  <si>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</si>
  <si>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</si>
  <si>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</si>
  <si>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</si>
  <si>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</si>
  <si>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</si>
  <si>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</si>
  <si>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</si>
  <si>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</si>
  <si>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</si>
  <si>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</si>
  <si>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</si>
  <si>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</si>
  <si>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</si>
  <si>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</si>
  <si>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</si>
  <si>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</si>
  <si>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</si>
  <si>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</si>
  <si>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</si>
  <si>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</si>
  <si>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</si>
  <si>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</si>
  <si>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</si>
  <si>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</si>
  <si>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</si>
  <si>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</si>
  <si>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</si>
  <si>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</si>
  <si>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</si>
  <si>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</si>
  <si>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</si>
  <si>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</si>
  <si>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</si>
  <si>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</si>
  <si>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</si>
  <si>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</si>
  <si>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</si>
  <si>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</si>
  <si>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</si>
  <si>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</si>
  <si>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</si>
  <si>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</si>
  <si>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</si>
  <si>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</si>
  <si>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</si>
  <si>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</si>
  <si>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</si>
  <si>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</si>
  <si>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</si>
  <si>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</si>
  <si>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</si>
  <si>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</si>
  <si>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</si>
  <si>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</si>
  <si>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</si>
  <si>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</si>
  <si>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</si>
  <si>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</si>
  <si>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</si>
  <si>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</si>
  <si>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</si>
  <si>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</si>
  <si>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</si>
  <si>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</si>
  <si>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</si>
  <si>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</si>
  <si>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</si>
  <si>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</si>
  <si>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</si>
  <si>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</si>
  <si>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</si>
  <si>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</si>
  <si>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</si>
  <si>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</si>
  <si>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</si>
  <si>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</si>
  <si>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</si>
  <si>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</si>
  <si>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</si>
  <si>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</si>
  <si>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</si>
  <si>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</si>
  <si>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</si>
  <si>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</si>
  <si>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</si>
  <si>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</si>
  <si>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</si>
  <si>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</si>
  <si>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</si>
  <si>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</si>
  <si>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</si>
  <si>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</si>
  <si>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</si>
  <si>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</si>
  <si>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</si>
  <si>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</si>
  <si>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</si>
  <si>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</si>
  <si>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</si>
  <si>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</si>
  <si>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</si>
  <si>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</si>
  <si>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</si>
  <si>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</si>
  <si>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</si>
  <si>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</si>
  <si>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</si>
  <si>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</si>
  <si>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</si>
  <si>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</si>
  <si>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</si>
  <si>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</si>
  <si>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</si>
  <si>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</si>
  <si>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</si>
  <si>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</si>
  <si>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</si>
  <si>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</si>
  <si>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</si>
  <si>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</si>
  <si>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</si>
  <si>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</si>
  <si>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</si>
  <si>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</si>
  <si>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</si>
  <si>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</si>
  <si>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</si>
  <si>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</si>
  <si>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</si>
  <si>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</si>
  <si>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</si>
  <si>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</si>
  <si>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</si>
  <si>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</si>
  <si>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</si>
  <si>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</si>
  <si>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</si>
  <si>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</si>
  <si>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</si>
  <si>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</si>
  <si>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</si>
  <si>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</si>
  <si>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</si>
  <si>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</si>
  <si>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</si>
  <si>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</si>
  <si>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</si>
  <si>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</si>
  <si>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</si>
  <si>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</si>
  <si>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</si>
  <si>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</si>
  <si>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</si>
  <si>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</si>
  <si>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</si>
  <si>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</si>
  <si>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</si>
  <si>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</si>
  <si>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</si>
  <si>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</si>
  <si>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</si>
  <si>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</si>
  <si>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</si>
  <si>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</si>
  <si>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</si>
  <si>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</si>
  <si>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</si>
  <si>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</si>
  <si>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</si>
  <si>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</si>
  <si>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</si>
  <si>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</si>
  <si>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</si>
  <si>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</si>
  <si>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</si>
  <si>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</si>
  <si>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</si>
  <si>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</si>
  <si>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</si>
  <si>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</si>
  <si>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</si>
  <si>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</si>
  <si>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</si>
  <si>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</si>
  <si>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</si>
  <si>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</si>
  <si>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</si>
  <si>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</si>
  <si>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</si>
  <si>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</si>
  <si>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</si>
  <si>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</si>
  <si>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</si>
  <si>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</si>
  <si>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</si>
  <si>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</si>
  <si>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</si>
  <si>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</si>
  <si>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</si>
  <si>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</si>
  <si>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</si>
  <si>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</si>
  <si>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</si>
  <si>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</si>
  <si>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</si>
  <si>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</si>
  <si>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</si>
  <si>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</si>
  <si>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</si>
  <si>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</si>
  <si>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</si>
  <si>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</si>
  <si>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</si>
  <si>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</si>
  <si>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</si>
  <si>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</si>
  <si>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</si>
  <si>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</si>
  <si>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</si>
  <si>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</si>
  <si>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</si>
  <si>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</si>
  <si>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</si>
  <si>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</si>
  <si>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</si>
  <si>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</si>
  <si>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</si>
  <si>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</si>
  <si>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</si>
  <si>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</si>
  <si>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</si>
  <si>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</si>
  <si>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</si>
  <si>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</si>
  <si>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</si>
  <si>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</si>
  <si>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</si>
  <si>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</si>
  <si>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</si>
  <si>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</si>
  <si>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</si>
  <si>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</si>
  <si>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</si>
  <si>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</si>
  <si>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</si>
  <si>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</si>
  <si>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</si>
  <si>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</si>
  <si>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</si>
  <si>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</si>
  <si>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</si>
  <si>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</si>
  <si>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</si>
  <si>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</si>
  <si>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</si>
  <si>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</si>
  <si>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</si>
  <si>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</si>
  <si>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</si>
  <si>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</si>
  <si>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</si>
  <si>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</si>
  <si>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</si>
  <si>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</si>
  <si>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</si>
  <si>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</si>
  <si>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</si>
  <si>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</si>
  <si>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</si>
  <si>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</si>
  <si>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</si>
  <si>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</si>
  <si>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</si>
  <si>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</si>
  <si>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</si>
  <si>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</si>
  <si>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</si>
  <si>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</si>
  <si>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</si>
  <si>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</si>
  <si>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</si>
  <si>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</si>
  <si>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</si>
  <si>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</si>
  <si>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</si>
  <si>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</si>
  <si>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</si>
  <si>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</si>
  <si>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</si>
  <si>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</si>
  <si>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</si>
  <si>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</si>
  <si>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</si>
  <si>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</si>
  <si>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</si>
  <si>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</si>
  <si>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</si>
  <si>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</si>
  <si>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</si>
  <si>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</si>
  <si>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</si>
  <si>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</si>
  <si>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</si>
  <si>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</si>
  <si>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</si>
  <si>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</si>
  <si>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</si>
  <si>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</si>
  <si>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</si>
  <si>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</si>
  <si>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</si>
  <si>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</si>
  <si>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</si>
  <si>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</si>
  <si>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</si>
  <si>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>CM2-11</t>
  </si>
  <si>
    <t xml:space="preserve">Jumper Wire : </t>
  </si>
  <si>
    <t xml:space="preserve">SYG 06 </t>
  </si>
  <si>
    <t>Pemasangan APP Di Tiang</t>
  </si>
  <si>
    <t xml:space="preserve">Pemasangan APP </t>
  </si>
  <si>
    <t>CM2-11M</t>
  </si>
  <si>
    <t>Stainless Steel Strap 20 X 0.7 mm</t>
  </si>
  <si>
    <t>Daya 66.000 VA</t>
  </si>
  <si>
    <t>KONSTRUKSI JTR 3 PHASE</t>
  </si>
  <si>
    <t>TERMINAL JL LINGKAR DEMAK</t>
  </si>
  <si>
    <t>CJ5-T</t>
  </si>
  <si>
    <t>CJ6-T</t>
  </si>
  <si>
    <t>CONDUKTOR</t>
  </si>
  <si>
    <t>KOORDINAT : -6.906803, 110.627742</t>
  </si>
  <si>
    <t>JL LINGKAR DEMAK</t>
  </si>
  <si>
    <t>Trafo 3 Fasa 100 KVA 1 Tiang (G312-A)</t>
  </si>
  <si>
    <t>NFA2X-T 3 x 70 + N 50 mm²</t>
  </si>
  <si>
    <t>Sepatu Kabel AL/CU Ring-70 mm²</t>
  </si>
  <si>
    <t>K3-363/7</t>
  </si>
  <si>
    <t>CE1-3</t>
  </si>
  <si>
    <t>F1-3</t>
  </si>
  <si>
    <t>CM2-12A</t>
  </si>
  <si>
    <t>SCHOOR</t>
  </si>
  <si>
    <t>Demak, 28 Agustus 2023</t>
  </si>
  <si>
    <t>Manager UP3</t>
  </si>
  <si>
    <t>ACHMAD SUHENDRO</t>
  </si>
  <si>
    <t>Staff Teknik</t>
  </si>
  <si>
    <t>TL Teknik</t>
  </si>
  <si>
    <t>Manager ULP</t>
  </si>
  <si>
    <t>Mbag. Perencanaan</t>
  </si>
  <si>
    <t>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</si>
</sst>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9">
    <font>
      <sz val="10"/>
      <name val="Arial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</borders>
  <cellStyleXfs count="4182">
    <xf numFmtId="0" fontId="0" fillId="0" borderId="0"/>
    <xf numFmtId="172" fontId="44" fillId="0" borderId="0">
      <alignment horizontal="centerContinuous"/>
    </xf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66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174" fontId="38" fillId="0" borderId="0" applyFill="0" applyBorder="0" applyAlignment="0"/>
    <xf numFmtId="174" fontId="24" fillId="0" borderId="0" applyFill="0" applyBorder="0" applyAlignment="0"/>
    <xf numFmtId="175" fontId="38" fillId="0" borderId="0" applyFill="0" applyBorder="0" applyAlignment="0"/>
    <xf numFmtId="175" fontId="24" fillId="0" borderId="0" applyFill="0" applyBorder="0" applyAlignment="0"/>
    <xf numFmtId="176" fontId="38" fillId="0" borderId="0" applyFill="0" applyBorder="0" applyAlignment="0"/>
    <xf numFmtId="176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8" fontId="38" fillId="0" borderId="0" applyFill="0" applyBorder="0" applyAlignment="0"/>
    <xf numFmtId="178" fontId="24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167" fontId="107" fillId="0" borderId="0" applyFont="0" applyFill="0" applyBorder="0" applyAlignment="0" applyProtection="0"/>
    <xf numFmtId="0" fontId="67" fillId="0" borderId="0"/>
    <xf numFmtId="0" fontId="67" fillId="0" borderId="0"/>
    <xf numFmtId="0" fontId="67" fillId="0" borderId="0"/>
    <xf numFmtId="167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79" fontId="38" fillId="0" borderId="0" applyFont="0" applyFill="0" applyBorder="0" applyAlignment="0" applyProtection="0"/>
    <xf numFmtId="179" fontId="24" fillId="0" borderId="0" applyFont="0" applyFill="0" applyBorder="0" applyAlignment="0" applyProtection="0"/>
    <xf numFmtId="179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165" fontId="25" fillId="0" borderId="0" applyFont="0" applyFill="0" applyBorder="0" applyAlignment="0" applyProtection="0"/>
    <xf numFmtId="168" fontId="38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5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24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80" fontId="38" fillId="0" borderId="0" applyFont="0" applyFill="0" applyBorder="0" applyAlignment="0" applyProtection="0"/>
    <xf numFmtId="180" fontId="2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70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24" fillId="0" borderId="0" applyFont="0" applyFill="0" applyBorder="0" applyAlignment="0" applyProtection="0"/>
    <xf numFmtId="169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71" fontId="38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5" fillId="0" borderId="0" applyFont="0" applyFill="0" applyBorder="0" applyAlignment="0" applyProtection="0"/>
    <xf numFmtId="171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81" fontId="38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81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82" fontId="38" fillId="0" borderId="0" applyFont="0" applyFill="0" applyBorder="0" applyAlignment="0" applyProtection="0"/>
    <xf numFmtId="182" fontId="38" fillId="0" borderId="0" applyFont="0" applyFill="0" applyBorder="0" applyAlignment="0" applyProtection="0"/>
    <xf numFmtId="183" fontId="38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38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38" fillId="0" borderId="0" applyFont="0" applyFill="0" applyBorder="0" applyAlignment="0" applyProtection="0"/>
    <xf numFmtId="183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4" fillId="0" borderId="0" applyFont="0" applyFill="0" applyBorder="0" applyAlignment="0" applyProtection="0"/>
    <xf numFmtId="184" fontId="38" fillId="0" borderId="0" applyFont="0" applyFill="0" applyBorder="0" applyAlignment="0" applyProtection="0"/>
    <xf numFmtId="184" fontId="24" fillId="0" borderId="0" applyFont="0" applyFill="0" applyBorder="0" applyAlignment="0" applyProtection="0"/>
    <xf numFmtId="184" fontId="38" fillId="0" borderId="0" applyFont="0" applyFill="0" applyBorder="0" applyAlignment="0" applyProtection="0"/>
    <xf numFmtId="184" fontId="24" fillId="0" borderId="0" applyFont="0" applyFill="0" applyBorder="0" applyAlignment="0" applyProtection="0"/>
    <xf numFmtId="184" fontId="38" fillId="0" borderId="0" applyFont="0" applyFill="0" applyBorder="0" applyAlignment="0" applyProtection="0"/>
    <xf numFmtId="184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49" fillId="0" borderId="0" applyFont="0" applyFill="0" applyBorder="0" applyAlignment="0" applyProtection="0"/>
    <xf numFmtId="185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4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206" fontId="24" fillId="0" borderId="0" applyFont="0" applyFill="0" applyBorder="0" applyAlignment="0" applyProtection="0"/>
    <xf numFmtId="205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71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71" fillId="0" borderId="0" applyFont="0" applyFill="0" applyBorder="0" applyAlignment="0" applyProtection="0"/>
    <xf numFmtId="167" fontId="7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5" fillId="0" borderId="0" applyFont="0" applyFill="0" applyBorder="0" applyAlignment="0" applyProtection="0"/>
    <xf numFmtId="3" fontId="72" fillId="0" borderId="0" applyFont="0" applyFill="0" applyBorder="0" applyAlignment="0" applyProtection="0"/>
    <xf numFmtId="0" fontId="73" fillId="0" borderId="0" applyNumberFormat="0" applyAlignment="0">
      <alignment horizontal="left"/>
    </xf>
    <xf numFmtId="0" fontId="67" fillId="0" borderId="0"/>
    <xf numFmtId="0" fontId="67" fillId="0" borderId="0"/>
    <xf numFmtId="186" fontId="38" fillId="0" borderId="3"/>
    <xf numFmtId="186" fontId="24" fillId="0" borderId="3"/>
    <xf numFmtId="164" fontId="25" fillId="0" borderId="0" applyFont="0" applyFill="0" applyBorder="0" applyAlignment="0" applyProtection="0"/>
    <xf numFmtId="164" fontId="50" fillId="0" borderId="0" applyFont="0" applyFill="0" applyBorder="0" applyAlignment="0" applyProtection="0"/>
    <xf numFmtId="173" fontId="38" fillId="0" borderId="0" applyFont="0" applyFill="0" applyBorder="0" applyAlignment="0" applyProtection="0"/>
    <xf numFmtId="173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66" fontId="38" fillId="0" borderId="0" applyFont="0" applyFill="0" applyBorder="0" applyAlignment="0" applyProtection="0"/>
    <xf numFmtId="166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72" fillId="0" borderId="0" applyFont="0" applyFill="0" applyBorder="0" applyAlignment="0" applyProtection="0"/>
    <xf numFmtId="188" fontId="74" fillId="0" borderId="0">
      <protection locked="0"/>
    </xf>
    <xf numFmtId="14" fontId="66" fillId="0" borderId="0" applyFill="0" applyBorder="0" applyAlignment="0"/>
    <xf numFmtId="189" fontId="75" fillId="0" borderId="0">
      <protection locked="0"/>
    </xf>
    <xf numFmtId="0" fontId="76" fillId="0" borderId="0"/>
    <xf numFmtId="0" fontId="76" fillId="0" borderId="4"/>
    <xf numFmtId="0" fontId="76" fillId="0" borderId="4"/>
    <xf numFmtId="0" fontId="76" fillId="0" borderId="4"/>
    <xf numFmtId="0" fontId="76" fillId="0" borderId="4"/>
    <xf numFmtId="0" fontId="77" fillId="22" borderId="0"/>
    <xf numFmtId="177" fontId="38" fillId="0" borderId="0" applyFill="0" applyBorder="0" applyAlignment="0"/>
    <xf numFmtId="177" fontId="24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8" fontId="38" fillId="0" borderId="0" applyFill="0" applyBorder="0" applyAlignment="0"/>
    <xf numFmtId="178" fontId="24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0" fontId="78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7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80" fillId="0" borderId="0">
      <protection locked="0"/>
    </xf>
    <xf numFmtId="190" fontId="74" fillId="0" borderId="0">
      <protection locked="0"/>
    </xf>
    <xf numFmtId="0" fontId="81" fillId="0" borderId="5"/>
    <xf numFmtId="0" fontId="81" fillId="0" borderId="5"/>
    <xf numFmtId="0" fontId="81" fillId="0" borderId="5"/>
    <xf numFmtId="0" fontId="81" fillId="0" borderId="5"/>
    <xf numFmtId="0" fontId="81" fillId="0" borderId="4"/>
    <xf numFmtId="0" fontId="81" fillId="0" borderId="4"/>
    <xf numFmtId="0" fontId="81" fillId="23" borderId="4"/>
    <xf numFmtId="0" fontId="81" fillId="23" borderId="4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82" fillId="0" borderId="0" applyNumberFormat="0"/>
    <xf numFmtId="38" fontId="43" fillId="24" borderId="0" applyNumberFormat="0" applyBorder="0" applyAlignment="0" applyProtection="0"/>
    <xf numFmtId="0" fontId="83" fillId="0" borderId="6" applyNumberFormat="0" applyAlignment="0" applyProtection="0">
      <alignment horizontal="left" vertical="center"/>
    </xf>
    <xf numFmtId="0" fontId="83" fillId="0" borderId="7">
      <alignment horizontal="left" vertical="center"/>
    </xf>
    <xf numFmtId="0" fontId="83" fillId="0" borderId="7">
      <alignment horizontal="left" vertical="center"/>
    </xf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91" fontId="79" fillId="0" borderId="0">
      <protection locked="0"/>
    </xf>
    <xf numFmtId="191" fontId="79" fillId="0" borderId="0"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35" fillId="7" borderId="1" applyNumberFormat="0" applyAlignment="0" applyProtection="0"/>
    <xf numFmtId="10" fontId="43" fillId="25" borderId="3" applyNumberFormat="0" applyBorder="0" applyAlignment="0" applyProtection="0"/>
    <xf numFmtId="10" fontId="43" fillId="25" borderId="3" applyNumberFormat="0" applyBorder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177" fontId="38" fillId="0" borderId="0" applyFill="0" applyBorder="0" applyAlignment="0"/>
    <xf numFmtId="177" fontId="24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8" fontId="38" fillId="0" borderId="0" applyFill="0" applyBorder="0" applyAlignment="0"/>
    <xf numFmtId="178" fontId="24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192" fontId="38" fillId="0" borderId="0" applyFont="0" applyFill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37" fontId="84" fillId="0" borderId="0"/>
    <xf numFmtId="193" fontId="38" fillId="0" borderId="0"/>
    <xf numFmtId="0" fontId="38" fillId="0" borderId="0"/>
    <xf numFmtId="0" fontId="38" fillId="0" borderId="0"/>
    <xf numFmtId="0" fontId="24" fillId="0" borderId="0"/>
    <xf numFmtId="0" fontId="24" fillId="0" borderId="0"/>
    <xf numFmtId="0" fontId="24" fillId="0" borderId="0"/>
    <xf numFmtId="193" fontId="38" fillId="0" borderId="0"/>
    <xf numFmtId="193" fontId="24" fillId="0" borderId="0"/>
    <xf numFmtId="193" fontId="38" fillId="0" borderId="0"/>
    <xf numFmtId="193" fontId="24" fillId="0" borderId="0"/>
    <xf numFmtId="193" fontId="38" fillId="0" borderId="0"/>
    <xf numFmtId="193" fontId="24" fillId="0" borderId="0"/>
    <xf numFmtId="193" fontId="24" fillId="0" borderId="0"/>
    <xf numFmtId="193" fontId="38" fillId="0" borderId="0"/>
    <xf numFmtId="172" fontId="85" fillId="0" borderId="0"/>
    <xf numFmtId="172" fontId="86" fillId="0" borderId="0"/>
    <xf numFmtId="172" fontId="86" fillId="0" borderId="0"/>
    <xf numFmtId="0" fontId="68" fillId="0" borderId="0"/>
    <xf numFmtId="0" fontId="114" fillId="0" borderId="0"/>
    <xf numFmtId="0" fontId="38" fillId="0" borderId="0"/>
    <xf numFmtId="0" fontId="24" fillId="0" borderId="0"/>
    <xf numFmtId="0" fontId="71" fillId="0" borderId="0"/>
    <xf numFmtId="0" fontId="38" fillId="0" borderId="0"/>
    <xf numFmtId="12" fontId="38" fillId="0" borderId="0"/>
    <xf numFmtId="12" fontId="24" fillId="0" borderId="0"/>
    <xf numFmtId="0" fontId="114" fillId="0" borderId="0"/>
    <xf numFmtId="0" fontId="114" fillId="0" borderId="0"/>
    <xf numFmtId="0" fontId="114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87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5" fillId="0" borderId="0"/>
    <xf numFmtId="0" fontId="115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38" fillId="0" borderId="0" applyProtection="0"/>
    <xf numFmtId="0" fontId="24" fillId="0" borderId="0" applyProtection="0"/>
    <xf numFmtId="0" fontId="24" fillId="0" borderId="0"/>
    <xf numFmtId="0" fontId="38" fillId="0" borderId="0"/>
    <xf numFmtId="0" fontId="114" fillId="0" borderId="0"/>
    <xf numFmtId="0" fontId="114" fillId="0" borderId="0"/>
    <xf numFmtId="0" fontId="114" fillId="0" borderId="0"/>
    <xf numFmtId="0" fontId="24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8" fillId="0" borderId="0"/>
    <xf numFmtId="0" fontId="71" fillId="0" borderId="0"/>
    <xf numFmtId="0" fontId="38" fillId="0" borderId="0"/>
    <xf numFmtId="0" fontId="114" fillId="0" borderId="0"/>
    <xf numFmtId="0" fontId="38" fillId="0" borderId="0"/>
    <xf numFmtId="0" fontId="114" fillId="0" borderId="0"/>
    <xf numFmtId="0" fontId="38" fillId="0" borderId="0"/>
    <xf numFmtId="0" fontId="24" fillId="0" borderId="0"/>
    <xf numFmtId="0" fontId="25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114" fillId="0" borderId="0"/>
    <xf numFmtId="0" fontId="38" fillId="0" borderId="0"/>
    <xf numFmtId="0" fontId="24" fillId="0" borderId="0"/>
    <xf numFmtId="0" fontId="25" fillId="0" borderId="0"/>
    <xf numFmtId="0" fontId="24" fillId="0" borderId="0"/>
    <xf numFmtId="0" fontId="38" fillId="0" borderId="0"/>
    <xf numFmtId="0" fontId="114" fillId="0" borderId="0"/>
    <xf numFmtId="0" fontId="38" fillId="0" borderId="0"/>
    <xf numFmtId="0" fontId="24" fillId="0" borderId="0"/>
    <xf numFmtId="0" fontId="25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5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24" fillId="0" borderId="0"/>
    <xf numFmtId="0" fontId="38" fillId="0" borderId="0"/>
    <xf numFmtId="0" fontId="38" fillId="0" borderId="0"/>
    <xf numFmtId="0" fontId="69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24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66" fillId="0" borderId="0">
      <alignment vertical="top"/>
    </xf>
    <xf numFmtId="0" fontId="25" fillId="0" borderId="0"/>
    <xf numFmtId="0" fontId="25" fillId="0" borderId="0"/>
    <xf numFmtId="0" fontId="38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66" fillId="0" borderId="0">
      <alignment vertical="top"/>
    </xf>
    <xf numFmtId="0" fontId="66" fillId="0" borderId="0">
      <alignment vertical="top"/>
    </xf>
    <xf numFmtId="0" fontId="25" fillId="0" borderId="0"/>
    <xf numFmtId="194" fontId="45" fillId="0" borderId="0"/>
    <xf numFmtId="0" fontId="114" fillId="0" borderId="0"/>
    <xf numFmtId="0" fontId="114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1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24" fillId="0" borderId="0"/>
    <xf numFmtId="0" fontId="24" fillId="0" borderId="0"/>
    <xf numFmtId="0" fontId="38" fillId="0" borderId="0" applyNumberFormat="0" applyFont="0" applyFill="0" applyAlignment="0" applyProtection="0"/>
    <xf numFmtId="0" fontId="38" fillId="0" borderId="0" applyNumberFormat="0" applyFont="0" applyFill="0" applyAlignment="0" applyProtection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4" fillId="0" borderId="0" applyNumberFormat="0" applyFont="0" applyFill="0" applyAlignment="0" applyProtection="0"/>
    <xf numFmtId="0" fontId="86" fillId="0" borderId="0"/>
    <xf numFmtId="0" fontId="86" fillId="0" borderId="0"/>
    <xf numFmtId="0" fontId="24" fillId="0" borderId="0" applyNumberFormat="0" applyFont="0" applyFill="0" applyAlignment="0" applyProtection="0"/>
    <xf numFmtId="0" fontId="38" fillId="0" borderId="0"/>
    <xf numFmtId="0" fontId="114" fillId="0" borderId="0"/>
    <xf numFmtId="182" fontId="86" fillId="0" borderId="0"/>
    <xf numFmtId="0" fontId="86" fillId="0" borderId="0"/>
    <xf numFmtId="195" fontId="86" fillId="0" borderId="0"/>
    <xf numFmtId="196" fontId="86" fillId="0" borderId="0"/>
    <xf numFmtId="0" fontId="86" fillId="0" borderId="0"/>
    <xf numFmtId="197" fontId="86" fillId="0" borderId="0"/>
    <xf numFmtId="197" fontId="86" fillId="0" borderId="0"/>
    <xf numFmtId="197" fontId="86" fillId="0" borderId="0"/>
    <xf numFmtId="195" fontId="86" fillId="0" borderId="0"/>
    <xf numFmtId="0" fontId="86" fillId="0" borderId="0"/>
    <xf numFmtId="0" fontId="38" fillId="0" borderId="0"/>
    <xf numFmtId="0" fontId="24" fillId="0" borderId="0"/>
    <xf numFmtId="182" fontId="8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4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38" fillId="0" borderId="0"/>
    <xf numFmtId="0" fontId="114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38" fillId="0" borderId="0" applyNumberFormat="0" applyFont="0" applyFill="0" applyAlignment="0" applyProtection="0"/>
    <xf numFmtId="0" fontId="38" fillId="0" borderId="0"/>
    <xf numFmtId="0" fontId="24" fillId="0" borderId="0"/>
    <xf numFmtId="0" fontId="38" fillId="0" borderId="0"/>
    <xf numFmtId="0" fontId="24" fillId="0" borderId="0"/>
    <xf numFmtId="0" fontId="24" fillId="0" borderId="0" applyNumberFormat="0" applyFont="0" applyFill="0" applyAlignment="0" applyProtection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198" fontId="86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197" fontId="86" fillId="0" borderId="0"/>
    <xf numFmtId="197" fontId="86" fillId="0" borderId="0"/>
    <xf numFmtId="197" fontId="86" fillId="0" borderId="0"/>
    <xf numFmtId="197" fontId="86" fillId="0" borderId="0"/>
    <xf numFmtId="199" fontId="86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25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38" fillId="0" borderId="0"/>
    <xf numFmtId="0" fontId="24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5" fillId="0" borderId="0"/>
    <xf numFmtId="0" fontId="25" fillId="0" borderId="0"/>
    <xf numFmtId="0" fontId="66" fillId="0" borderId="0">
      <alignment vertical="top"/>
    </xf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114" fillId="0" borderId="0"/>
    <xf numFmtId="0" fontId="38" fillId="0" borderId="0"/>
    <xf numFmtId="0" fontId="45" fillId="0" borderId="0"/>
    <xf numFmtId="0" fontId="38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38" fillId="0" borderId="0"/>
    <xf numFmtId="194" fontId="45" fillId="0" borderId="0"/>
    <xf numFmtId="0" fontId="24" fillId="0" borderId="0"/>
    <xf numFmtId="0" fontId="24" fillId="0" borderId="0" applyProtection="0"/>
    <xf numFmtId="0" fontId="114" fillId="0" borderId="0"/>
    <xf numFmtId="0" fontId="114" fillId="0" borderId="0"/>
    <xf numFmtId="0" fontId="114" fillId="0" borderId="0"/>
    <xf numFmtId="0" fontId="24" fillId="0" borderId="0"/>
    <xf numFmtId="0" fontId="24" fillId="0" borderId="0" applyProtection="0"/>
    <xf numFmtId="0" fontId="38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4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5" fillId="0" borderId="0"/>
    <xf numFmtId="0" fontId="38" fillId="0" borderId="0"/>
    <xf numFmtId="0" fontId="24" fillId="0" borderId="0"/>
    <xf numFmtId="0" fontId="114" fillId="0" borderId="0"/>
    <xf numFmtId="0" fontId="115" fillId="0" borderId="0"/>
    <xf numFmtId="0" fontId="66" fillId="0" borderId="0">
      <alignment vertical="top"/>
    </xf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4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116" fillId="0" borderId="0"/>
    <xf numFmtId="0" fontId="24" fillId="0" borderId="0"/>
    <xf numFmtId="0" fontId="24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5" fillId="0" borderId="0"/>
    <xf numFmtId="0" fontId="25" fillId="0" borderId="0"/>
    <xf numFmtId="0" fontId="115" fillId="0" borderId="0"/>
    <xf numFmtId="0" fontId="6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38" fillId="0" borderId="0" applyProtection="0"/>
    <xf numFmtId="0" fontId="24" fillId="0" borderId="0" applyProtection="0"/>
    <xf numFmtId="0" fontId="24" fillId="0" borderId="0"/>
    <xf numFmtId="0" fontId="38" fillId="0" borderId="0"/>
    <xf numFmtId="0" fontId="24" fillId="0" borderId="0"/>
    <xf numFmtId="194" fontId="45" fillId="0" borderId="0"/>
    <xf numFmtId="194" fontId="45" fillId="0" borderId="0"/>
    <xf numFmtId="0" fontId="11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115" fillId="0" borderId="0"/>
    <xf numFmtId="0" fontId="66" fillId="0" borderId="0">
      <alignment vertical="top"/>
    </xf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27" borderId="12" applyNumberFormat="0" applyFont="0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0" fontId="38" fillId="27" borderId="12" applyNumberFormat="0" applyFont="0" applyAlignment="0" applyProtection="0"/>
    <xf numFmtId="0" fontId="24" fillId="27" borderId="12" applyNumberFormat="0" applyFont="0" applyAlignment="0" applyProtection="0"/>
    <xf numFmtId="0" fontId="38" fillId="27" borderId="12" applyNumberFormat="0" applyFont="0" applyAlignment="0" applyProtection="0"/>
    <xf numFmtId="0" fontId="24" fillId="27" borderId="12" applyNumberFormat="0" applyFont="0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176" fontId="38" fillId="0" borderId="0" applyFont="0" applyFill="0" applyBorder="0" applyAlignment="0" applyProtection="0"/>
    <xf numFmtId="176" fontId="24" fillId="0" borderId="0" applyFont="0" applyFill="0" applyBorder="0" applyAlignment="0" applyProtection="0"/>
    <xf numFmtId="200" fontId="38" fillId="0" borderId="0" applyFont="0" applyFill="0" applyBorder="0" applyAlignment="0" applyProtection="0"/>
    <xf numFmtId="200" fontId="24" fillId="0" borderId="0" applyFont="0" applyFill="0" applyBorder="0" applyAlignment="0" applyProtection="0"/>
    <xf numFmtId="10" fontId="38" fillId="0" borderId="0" applyFont="0" applyFill="0" applyBorder="0" applyAlignment="0" applyProtection="0"/>
    <xf numFmtId="10" fontId="2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177" fontId="38" fillId="0" borderId="0" applyFill="0" applyBorder="0" applyAlignment="0"/>
    <xf numFmtId="177" fontId="24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8" fontId="38" fillId="0" borderId="0" applyFill="0" applyBorder="0" applyAlignment="0"/>
    <xf numFmtId="178" fontId="24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0" fontId="76" fillId="0" borderId="0"/>
    <xf numFmtId="201" fontId="89" fillId="0" borderId="0" applyNumberFormat="0" applyFill="0" applyBorder="0" applyAlignment="0" applyProtection="0">
      <alignment horizontal="left"/>
    </xf>
    <xf numFmtId="0" fontId="90" fillId="0" borderId="14"/>
    <xf numFmtId="0" fontId="90" fillId="0" borderId="14"/>
    <xf numFmtId="0" fontId="91" fillId="0" borderId="15"/>
    <xf numFmtId="0" fontId="91" fillId="0" borderId="15"/>
    <xf numFmtId="40" fontId="92" fillId="0" borderId="0" applyBorder="0">
      <alignment horizontal="right"/>
    </xf>
    <xf numFmtId="49" fontId="66" fillId="0" borderId="0" applyFill="0" applyBorder="0" applyAlignment="0"/>
    <xf numFmtId="202" fontId="38" fillId="0" borderId="0" applyFill="0" applyBorder="0" applyAlignment="0"/>
    <xf numFmtId="202" fontId="24" fillId="0" borderId="0" applyFill="0" applyBorder="0" applyAlignment="0"/>
    <xf numFmtId="203" fontId="38" fillId="0" borderId="0" applyFill="0" applyBorder="0" applyAlignment="0"/>
    <xf numFmtId="203" fontId="24" fillId="0" borderId="0" applyFill="0" applyBorder="0" applyAlignment="0"/>
    <xf numFmtId="204" fontId="93" fillId="0" borderId="16" applyFont="0" applyBorder="0" applyAlignment="0">
      <alignment horizontal="right"/>
    </xf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18" fillId="0" borderId="0"/>
    <xf numFmtId="0" fontId="12" fillId="0" borderId="0"/>
    <xf numFmtId="9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0" fontId="11" fillId="0" borderId="0"/>
    <xf numFmtId="41" fontId="24" fillId="0" borderId="0" applyFont="0" applyFill="0" applyBorder="0" applyAlignment="0" applyProtection="0"/>
    <xf numFmtId="9" fontId="165" fillId="0" borderId="0" applyFont="0" applyFill="0" applyBorder="0" applyAlignment="0" applyProtection="0"/>
    <xf numFmtId="41" fontId="177" fillId="0" borderId="0" applyFont="0" applyFill="0" applyBorder="0" applyAlignment="0" applyProtection="0"/>
    <xf numFmtId="0" fontId="24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41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" fillId="0" borderId="0"/>
    <xf numFmtId="41" fontId="24" fillId="0" borderId="0" applyFont="0" applyFill="0" applyBorder="0" applyAlignment="0" applyProtection="0"/>
    <xf numFmtId="0" fontId="7" fillId="0" borderId="0"/>
    <xf numFmtId="43" fontId="24" fillId="0" borderId="0" applyFont="0" applyFill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7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14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0" borderId="0"/>
    <xf numFmtId="0" fontId="18" fillId="0" borderId="0"/>
    <xf numFmtId="0" fontId="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14" fillId="0" borderId="0" applyFont="0" applyFill="0" applyBorder="0" applyAlignment="0" applyProtection="0"/>
    <xf numFmtId="0" fontId="90" fillId="0" borderId="100"/>
    <xf numFmtId="0" fontId="91" fillId="0" borderId="101"/>
    <xf numFmtId="43" fontId="24" fillId="0" borderId="0" applyFont="0" applyFill="0" applyBorder="0" applyAlignment="0" applyProtection="0"/>
    <xf numFmtId="0" fontId="29" fillId="21" borderId="102" applyNumberFormat="0" applyAlignment="0" applyProtection="0"/>
    <xf numFmtId="0" fontId="29" fillId="21" borderId="102" applyNumberFormat="0" applyAlignment="0" applyProtection="0"/>
    <xf numFmtId="0" fontId="29" fillId="21" borderId="102" applyNumberFormat="0" applyAlignment="0" applyProtection="0"/>
    <xf numFmtId="0" fontId="29" fillId="21" borderId="102" applyNumberFormat="0" applyAlignment="0" applyProtection="0"/>
    <xf numFmtId="0" fontId="29" fillId="21" borderId="102" applyNumberFormat="0" applyAlignment="0" applyProtection="0"/>
    <xf numFmtId="0" fontId="29" fillId="21" borderId="102" applyNumberFormat="0" applyAlignment="0" applyProtection="0"/>
    <xf numFmtId="0" fontId="29" fillId="21" borderId="102" applyNumberFormat="0" applyAlignment="0" applyProtection="0"/>
    <xf numFmtId="0" fontId="29" fillId="21" borderId="102" applyNumberFormat="0" applyAlignment="0" applyProtection="0"/>
    <xf numFmtId="0" fontId="29" fillId="21" borderId="102" applyNumberFormat="0" applyAlignment="0" applyProtection="0"/>
    <xf numFmtId="0" fontId="29" fillId="21" borderId="102" applyNumberFormat="0" applyAlignment="0" applyProtection="0"/>
    <xf numFmtId="0" fontId="29" fillId="21" borderId="102" applyNumberFormat="0" applyAlignment="0" applyProtection="0"/>
    <xf numFmtId="0" fontId="29" fillId="21" borderId="102" applyNumberFormat="0" applyAlignment="0" applyProtection="0"/>
    <xf numFmtId="0" fontId="29" fillId="21" borderId="102" applyNumberFormat="0" applyAlignment="0" applyProtection="0"/>
    <xf numFmtId="0" fontId="29" fillId="21" borderId="102" applyNumberFormat="0" applyAlignment="0" applyProtection="0"/>
    <xf numFmtId="0" fontId="29" fillId="21" borderId="102" applyNumberFormat="0" applyAlignment="0" applyProtection="0"/>
    <xf numFmtId="0" fontId="29" fillId="21" borderId="102" applyNumberFormat="0" applyAlignment="0" applyProtection="0"/>
    <xf numFmtId="0" fontId="29" fillId="21" borderId="102" applyNumberFormat="0" applyAlignment="0" applyProtection="0"/>
    <xf numFmtId="0" fontId="29" fillId="21" borderId="102" applyNumberFormat="0" applyAlignment="0" applyProtection="0"/>
    <xf numFmtId="0" fontId="29" fillId="21" borderId="102" applyNumberFormat="0" applyAlignment="0" applyProtection="0"/>
    <xf numFmtId="0" fontId="29" fillId="21" borderId="102" applyNumberFormat="0" applyAlignment="0" applyProtection="0"/>
    <xf numFmtId="0" fontId="29" fillId="21" borderId="102" applyNumberFormat="0" applyAlignment="0" applyProtection="0"/>
    <xf numFmtId="43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7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81" fillId="0" borderId="103"/>
    <xf numFmtId="0" fontId="81" fillId="0" borderId="103"/>
    <xf numFmtId="0" fontId="81" fillId="0" borderId="103"/>
    <xf numFmtId="0" fontId="81" fillId="0" borderId="103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9" fontId="18" fillId="0" borderId="0" applyFont="0" applyFill="0" applyBorder="0" applyAlignment="0" applyProtection="0"/>
    <xf numFmtId="0" fontId="91" fillId="0" borderId="104"/>
    <xf numFmtId="0" fontId="91" fillId="0" borderId="104"/>
    <xf numFmtId="0" fontId="2" fillId="0" borderId="0"/>
    <xf numFmtId="43" fontId="13" fillId="0" borderId="0" applyFont="0" applyFill="0" applyBorder="0" applyAlignment="0" applyProtection="0"/>
    <xf numFmtId="0" fontId="2" fillId="0" borderId="0"/>
    <xf numFmtId="4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0"/>
    <xf numFmtId="41" fontId="24" fillId="0" borderId="0" applyFont="0" applyFill="0" applyBorder="0" applyAlignment="0" applyProtection="0"/>
    <xf numFmtId="0" fontId="2" fillId="0" borderId="0"/>
    <xf numFmtId="43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7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8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43" fontId="24" fillId="0" borderId="0" applyFont="0" applyFill="0" applyBorder="0" applyAlignment="0" applyProtection="0"/>
  </cellStyleXfs>
  <cellXfs count="721">
    <xf numFmtId="0" fontId="0" fillId="0" borderId="0" xfId="0"/>
    <xf numFmtId="0" fontId="47" fillId="0" borderId="0" xfId="1448" applyFont="1" applyAlignment="1">
      <alignment horizontal="center" wrapText="1"/>
    </xf>
    <xf numFmtId="0" fontId="46" fillId="0" borderId="0" xfId="1448" applyFont="1" applyAlignment="1">
      <alignment horizontal="left" vertical="center" wrapText="1"/>
    </xf>
    <xf numFmtId="0" fontId="56" fillId="0" borderId="0" xfId="1448" applyFont="1" applyAlignment="1">
      <alignment horizontal="center" wrapText="1"/>
    </xf>
    <xf numFmtId="3" fontId="47" fillId="0" borderId="0" xfId="1448" applyNumberFormat="1" applyFont="1" applyAlignment="1">
      <alignment horizontal="center" vertical="center" wrapText="1"/>
    </xf>
    <xf numFmtId="0" fontId="56" fillId="0" borderId="0" xfId="1448" applyFont="1" applyAlignment="1">
      <alignment wrapText="1"/>
    </xf>
    <xf numFmtId="0" fontId="57" fillId="0" borderId="0" xfId="1448" applyFont="1" applyAlignment="1">
      <alignment wrapText="1"/>
    </xf>
    <xf numFmtId="0" fontId="46" fillId="0" borderId="0" xfId="1448" applyFont="1" applyAlignment="1">
      <alignment horizontal="center" wrapText="1"/>
    </xf>
    <xf numFmtId="0" fontId="46" fillId="0" borderId="0" xfId="1448" applyFont="1" applyAlignment="1">
      <alignment horizontal="center" vertical="center" wrapText="1"/>
    </xf>
    <xf numFmtId="3" fontId="46" fillId="0" borderId="0" xfId="1448" applyNumberFormat="1" applyFont="1" applyAlignment="1">
      <alignment horizontal="center" vertical="center" wrapText="1"/>
    </xf>
    <xf numFmtId="0" fontId="46" fillId="0" borderId="18" xfId="1448" applyFont="1" applyBorder="1" applyAlignment="1">
      <alignment horizontal="center" vertical="center" wrapText="1"/>
    </xf>
    <xf numFmtId="0" fontId="47" fillId="0" borderId="0" xfId="1448" applyFont="1" applyAlignment="1">
      <alignment horizontal="center" vertical="center" wrapText="1"/>
    </xf>
    <xf numFmtId="0" fontId="56" fillId="0" borderId="0" xfId="1448" applyFont="1" applyAlignment="1">
      <alignment horizontal="center" vertical="center" wrapText="1"/>
    </xf>
    <xf numFmtId="0" fontId="59" fillId="0" borderId="18" xfId="1448" applyFont="1" applyBorder="1" applyAlignment="1">
      <alignment horizontal="center" wrapText="1"/>
    </xf>
    <xf numFmtId="0" fontId="60" fillId="0" borderId="0" xfId="1448" applyFont="1" applyAlignment="1">
      <alignment wrapText="1"/>
    </xf>
    <xf numFmtId="0" fontId="47" fillId="0" borderId="18" xfId="1448" applyFont="1" applyBorder="1" applyAlignment="1">
      <alignment horizontal="center" vertical="center" wrapText="1"/>
    </xf>
    <xf numFmtId="165" fontId="47" fillId="0" borderId="0" xfId="527" applyNumberFormat="1" applyFont="1" applyFill="1" applyBorder="1" applyAlignment="1">
      <alignment horizontal="center" wrapText="1"/>
    </xf>
    <xf numFmtId="0" fontId="47" fillId="0" borderId="18" xfId="1448" quotePrefix="1" applyFont="1" applyBorder="1" applyAlignment="1">
      <alignment horizontal="center" vertical="center" wrapText="1"/>
    </xf>
    <xf numFmtId="18" fontId="47" fillId="0" borderId="18" xfId="1448" quotePrefix="1" applyNumberFormat="1" applyFont="1" applyBorder="1" applyAlignment="1">
      <alignment horizontal="center" vertical="center" wrapText="1"/>
    </xf>
    <xf numFmtId="0" fontId="56" fillId="0" borderId="0" xfId="1448" applyFont="1" applyAlignment="1">
      <alignment vertical="top" wrapText="1"/>
    </xf>
    <xf numFmtId="165" fontId="47" fillId="0" borderId="18" xfId="1448" applyNumberFormat="1" applyFont="1" applyBorder="1" applyAlignment="1">
      <alignment horizontal="center" vertical="center" wrapText="1"/>
    </xf>
    <xf numFmtId="17" fontId="47" fillId="0" borderId="18" xfId="1448" quotePrefix="1" applyNumberFormat="1" applyFont="1" applyBorder="1" applyAlignment="1">
      <alignment horizontal="center" vertical="center" wrapText="1"/>
    </xf>
    <xf numFmtId="165" fontId="47" fillId="0" borderId="0" xfId="1448" applyNumberFormat="1" applyFont="1" applyAlignment="1">
      <alignment horizontal="center" wrapText="1"/>
    </xf>
    <xf numFmtId="0" fontId="114" fillId="0" borderId="0" xfId="1614" applyAlignment="1">
      <alignment horizontal="center"/>
    </xf>
    <xf numFmtId="0" fontId="51" fillId="0" borderId="0" xfId="1614" applyFont="1" applyAlignment="1">
      <alignment horizontal="center" vertical="center"/>
    </xf>
    <xf numFmtId="0" fontId="46" fillId="0" borderId="0" xfId="1614" applyFont="1" applyAlignment="1">
      <alignment vertical="center"/>
    </xf>
    <xf numFmtId="0" fontId="114" fillId="0" borderId="0" xfId="1614" applyAlignment="1">
      <alignment horizontal="center" vertical="center"/>
    </xf>
    <xf numFmtId="3" fontId="48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0" fontId="63" fillId="0" borderId="0" xfId="1614" applyFont="1" applyAlignment="1">
      <alignment horizontal="center"/>
    </xf>
    <xf numFmtId="167" fontId="55" fillId="0" borderId="0" xfId="1652" applyNumberFormat="1" applyFont="1"/>
    <xf numFmtId="0" fontId="114" fillId="0" borderId="19" xfId="1614" applyBorder="1" applyAlignment="1">
      <alignment horizontal="center"/>
    </xf>
    <xf numFmtId="0" fontId="55" fillId="0" borderId="0" xfId="1614" applyFont="1" applyAlignment="1">
      <alignment horizontal="center"/>
    </xf>
    <xf numFmtId="0" fontId="55" fillId="0" borderId="0" xfId="1614" applyFont="1" applyAlignment="1">
      <alignment horizontal="center" vertical="center" wrapText="1"/>
    </xf>
    <xf numFmtId="3" fontId="47" fillId="0" borderId="0" xfId="1614" applyNumberFormat="1" applyFont="1" applyAlignment="1">
      <alignment vertical="center"/>
    </xf>
    <xf numFmtId="0" fontId="23" fillId="0" borderId="0" xfId="1614" applyFont="1" applyAlignment="1">
      <alignment horizontal="center"/>
    </xf>
    <xf numFmtId="0" fontId="47" fillId="0" borderId="20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left" vertical="center" wrapText="1"/>
    </xf>
    <xf numFmtId="0" fontId="47" fillId="0" borderId="21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/>
    </xf>
    <xf numFmtId="3" fontId="49" fillId="0" borderId="21" xfId="1614" applyNumberFormat="1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7" fillId="0" borderId="22" xfId="1614" applyNumberFormat="1" applyFont="1" applyBorder="1" applyAlignment="1">
      <alignment horizontal="center" vertical="center"/>
    </xf>
    <xf numFmtId="0" fontId="64" fillId="0" borderId="0" xfId="1614" applyFont="1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3" fontId="64" fillId="0" borderId="0" xfId="1614" applyNumberFormat="1" applyFont="1" applyAlignment="1">
      <alignment horizontal="center" vertical="center"/>
    </xf>
    <xf numFmtId="0" fontId="64" fillId="0" borderId="0" xfId="1614" applyFont="1" applyAlignment="1">
      <alignment horizontal="center"/>
    </xf>
    <xf numFmtId="0" fontId="52" fillId="0" borderId="23" xfId="1614" applyFont="1" applyBorder="1" applyAlignment="1">
      <alignment horizontal="center" vertical="center"/>
    </xf>
    <xf numFmtId="0" fontId="52" fillId="0" borderId="24" xfId="1614" applyFont="1" applyBorder="1" applyAlignment="1">
      <alignment horizontal="left" vertical="center"/>
    </xf>
    <xf numFmtId="0" fontId="52" fillId="0" borderId="24" xfId="1614" applyFont="1" applyBorder="1" applyAlignment="1">
      <alignment vertical="center"/>
    </xf>
    <xf numFmtId="0" fontId="23" fillId="0" borderId="24" xfId="1614" applyFont="1" applyBorder="1" applyAlignment="1">
      <alignment horizontal="center" vertical="center"/>
    </xf>
    <xf numFmtId="3" fontId="47" fillId="0" borderId="24" xfId="1614" applyNumberFormat="1" applyFont="1" applyBorder="1" applyAlignment="1">
      <alignment horizontal="center" vertical="center"/>
    </xf>
    <xf numFmtId="3" fontId="47" fillId="0" borderId="25" xfId="1614" applyNumberFormat="1" applyFont="1" applyBorder="1" applyAlignment="1">
      <alignment horizontal="center" vertical="center"/>
    </xf>
    <xf numFmtId="0" fontId="114" fillId="0" borderId="26" xfId="1614" applyBorder="1" applyAlignment="1">
      <alignment horizontal="center" vertical="center"/>
    </xf>
    <xf numFmtId="37" fontId="114" fillId="0" borderId="27" xfId="1614" applyNumberFormat="1" applyBorder="1" applyAlignment="1">
      <alignment horizontal="center"/>
    </xf>
    <xf numFmtId="0" fontId="114" fillId="0" borderId="28" xfId="1614" applyBorder="1" applyAlignment="1">
      <alignment horizontal="center" vertical="center"/>
    </xf>
    <xf numFmtId="37" fontId="23" fillId="0" borderId="0" xfId="1614" applyNumberFormat="1" applyFont="1" applyAlignment="1">
      <alignment horizontal="center"/>
    </xf>
    <xf numFmtId="37" fontId="65" fillId="0" borderId="0" xfId="1614" applyNumberFormat="1" applyFont="1" applyAlignment="1">
      <alignment horizontal="center"/>
    </xf>
    <xf numFmtId="37" fontId="55" fillId="0" borderId="29" xfId="1614" applyNumberFormat="1" applyFont="1" applyBorder="1" applyAlignment="1">
      <alignment horizontal="center"/>
    </xf>
    <xf numFmtId="37" fontId="114" fillId="0" borderId="29" xfId="1614" applyNumberFormat="1" applyBorder="1" applyAlignment="1">
      <alignment horizontal="center"/>
    </xf>
    <xf numFmtId="37" fontId="65" fillId="0" borderId="30" xfId="1614" applyNumberFormat="1" applyFont="1" applyBorder="1" applyAlignment="1">
      <alignment horizontal="center"/>
    </xf>
    <xf numFmtId="0" fontId="54" fillId="0" borderId="0" xfId="1614" applyFont="1" applyAlignment="1">
      <alignment horizontal="center" vertical="center"/>
    </xf>
    <xf numFmtId="0" fontId="114" fillId="0" borderId="19" xfId="1614" applyBorder="1"/>
    <xf numFmtId="0" fontId="114" fillId="0" borderId="19" xfId="1614" applyBorder="1" applyAlignment="1">
      <alignment horizontal="right"/>
    </xf>
    <xf numFmtId="0" fontId="114" fillId="0" borderId="31" xfId="1614" applyBorder="1" applyAlignment="1">
      <alignment horizontal="right"/>
    </xf>
    <xf numFmtId="0" fontId="52" fillId="0" borderId="0" xfId="1614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0" fontId="52" fillId="0" borderId="0" xfId="1614" applyFont="1" applyAlignment="1">
      <alignment vertical="center"/>
    </xf>
    <xf numFmtId="0" fontId="23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114" fillId="0" borderId="0" xfId="1652" applyAlignment="1">
      <alignment horizontal="right"/>
    </xf>
    <xf numFmtId="0" fontId="51" fillId="0" borderId="0" xfId="1614" applyFont="1" applyAlignment="1">
      <alignment vertical="center"/>
    </xf>
    <xf numFmtId="0" fontId="51" fillId="0" borderId="0" xfId="1614" applyFont="1" applyAlignment="1">
      <alignment horizontal="center"/>
    </xf>
    <xf numFmtId="0" fontId="94" fillId="0" borderId="0" xfId="1614" applyFont="1" applyAlignment="1">
      <alignment horizontal="center" vertical="center" wrapText="1"/>
    </xf>
    <xf numFmtId="0" fontId="55" fillId="0" borderId="20" xfId="1652" applyFont="1" applyBorder="1" applyAlignment="1">
      <alignment horizontal="center" vertical="center"/>
    </xf>
    <xf numFmtId="0" fontId="55" fillId="0" borderId="21" xfId="1652" applyFont="1" applyBorder="1" applyAlignment="1">
      <alignment vertical="center" wrapText="1"/>
    </xf>
    <xf numFmtId="37" fontId="55" fillId="0" borderId="27" xfId="1614" applyNumberFormat="1" applyFont="1" applyBorder="1" applyAlignment="1">
      <alignment horizontal="center"/>
    </xf>
    <xf numFmtId="37" fontId="65" fillId="0" borderId="32" xfId="1614" applyNumberFormat="1" applyFont="1" applyBorder="1" applyAlignment="1">
      <alignment horizontal="center"/>
    </xf>
    <xf numFmtId="0" fontId="23" fillId="0" borderId="21" xfId="1652" applyFont="1" applyBorder="1" applyAlignment="1">
      <alignment horizontal="center" vertical="center"/>
    </xf>
    <xf numFmtId="0" fontId="46" fillId="0" borderId="0" xfId="1448" applyFont="1" applyAlignment="1">
      <alignment horizontal="left" vertical="center"/>
    </xf>
    <xf numFmtId="0" fontId="56" fillId="0" borderId="0" xfId="1448" applyFont="1" applyAlignment="1">
      <alignment horizontal="left" wrapText="1"/>
    </xf>
    <xf numFmtId="3" fontId="63" fillId="0" borderId="0" xfId="1614" applyNumberFormat="1" applyFont="1" applyAlignment="1">
      <alignment horizontal="center"/>
    </xf>
    <xf numFmtId="0" fontId="55" fillId="0" borderId="0" xfId="1614" applyFont="1"/>
    <xf numFmtId="0" fontId="47" fillId="0" borderId="21" xfId="1448" applyFont="1" applyBorder="1" applyAlignment="1">
      <alignment horizontal="center" vertical="center"/>
    </xf>
    <xf numFmtId="0" fontId="47" fillId="0" borderId="21" xfId="1448" applyFont="1" applyBorder="1" applyAlignment="1">
      <alignment horizontal="left" wrapText="1"/>
    </xf>
    <xf numFmtId="0" fontId="56" fillId="0" borderId="21" xfId="1448" applyFont="1" applyBorder="1" applyAlignment="1">
      <alignment horizontal="center" wrapText="1"/>
    </xf>
    <xf numFmtId="0" fontId="47" fillId="0" borderId="21" xfId="1448" applyFont="1" applyBorder="1" applyAlignment="1">
      <alignment horizontal="center" vertical="center" wrapText="1"/>
    </xf>
    <xf numFmtId="3" fontId="47" fillId="0" borderId="21" xfId="1448" applyNumberFormat="1" applyFont="1" applyBorder="1" applyAlignment="1">
      <alignment horizontal="center" vertical="center" wrapText="1"/>
    </xf>
    <xf numFmtId="0" fontId="57" fillId="0" borderId="0" xfId="1448" applyFont="1" applyAlignment="1">
      <alignment horizontal="center" wrapText="1"/>
    </xf>
    <xf numFmtId="0" fontId="65" fillId="0" borderId="34" xfId="1614" applyFont="1" applyBorder="1" applyAlignment="1">
      <alignment vertical="center"/>
    </xf>
    <xf numFmtId="169" fontId="47" fillId="0" borderId="0" xfId="714" applyFont="1" applyFill="1" applyAlignment="1">
      <alignment horizontal="center" wrapText="1"/>
    </xf>
    <xf numFmtId="169" fontId="46" fillId="0" borderId="0" xfId="714" applyFont="1" applyFill="1" applyAlignment="1">
      <alignment horizontal="center" wrapText="1"/>
    </xf>
    <xf numFmtId="4" fontId="96" fillId="0" borderId="3" xfId="1448" applyNumberFormat="1" applyFont="1" applyBorder="1" applyAlignment="1">
      <alignment horizontal="center" vertical="center" wrapText="1"/>
    </xf>
    <xf numFmtId="0" fontId="47" fillId="0" borderId="0" xfId="1448" applyFont="1" applyAlignment="1">
      <alignment vertical="center" wrapText="1"/>
    </xf>
    <xf numFmtId="169" fontId="47" fillId="0" borderId="21" xfId="715" applyNumberFormat="1" applyFont="1" applyFill="1" applyBorder="1" applyAlignment="1">
      <alignment horizontal="center" vertical="center" wrapText="1"/>
    </xf>
    <xf numFmtId="169" fontId="47" fillId="0" borderId="21" xfId="714" applyFont="1" applyFill="1" applyBorder="1" applyAlignment="1">
      <alignment horizontal="center" vertical="center" wrapText="1"/>
    </xf>
    <xf numFmtId="169" fontId="47" fillId="0" borderId="33" xfId="714" applyFont="1" applyFill="1" applyBorder="1" applyAlignment="1">
      <alignment horizontal="center" vertical="center" wrapText="1"/>
    </xf>
    <xf numFmtId="167" fontId="46" fillId="0" borderId="0" xfId="1614" applyNumberFormat="1" applyFont="1" applyAlignment="1">
      <alignment horizontal="left" vertical="center"/>
    </xf>
    <xf numFmtId="37" fontId="114" fillId="0" borderId="0" xfId="1614" applyNumberFormat="1" applyAlignment="1">
      <alignment horizontal="center"/>
    </xf>
    <xf numFmtId="0" fontId="21" fillId="0" borderId="20" xfId="1652" applyFont="1" applyBorder="1" applyAlignment="1">
      <alignment horizontal="center" vertical="center"/>
    </xf>
    <xf numFmtId="0" fontId="21" fillId="0" borderId="21" xfId="1652" applyFont="1" applyBorder="1" applyAlignment="1">
      <alignment horizontal="center" vertical="center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0" fontId="97" fillId="0" borderId="21" xfId="1614" applyFont="1" applyBorder="1" applyAlignment="1">
      <alignment horizontal="center" vertical="center" wrapText="1"/>
    </xf>
    <xf numFmtId="0" fontId="99" fillId="0" borderId="0" xfId="1652" applyFont="1" applyAlignment="1">
      <alignment horizontal="center" vertical="center"/>
    </xf>
    <xf numFmtId="0" fontId="55" fillId="0" borderId="0" xfId="1614" applyFont="1" applyAlignment="1">
      <alignment horizontal="left" vertical="center"/>
    </xf>
    <xf numFmtId="3" fontId="46" fillId="0" borderId="0" xfId="1614" applyNumberFormat="1" applyFont="1" applyAlignment="1">
      <alignment horizontal="left" vertical="center"/>
    </xf>
    <xf numFmtId="3" fontId="46" fillId="0" borderId="3" xfId="1448" applyNumberFormat="1" applyFont="1" applyBorder="1" applyAlignment="1">
      <alignment horizontal="center" vertical="center" wrapText="1"/>
    </xf>
    <xf numFmtId="0" fontId="47" fillId="0" borderId="21" xfId="1451" applyFont="1" applyBorder="1" applyAlignment="1">
      <alignment horizontal="left" vertical="center" wrapText="1"/>
    </xf>
    <xf numFmtId="0" fontId="59" fillId="0" borderId="18" xfId="1448" quotePrefix="1" applyFont="1" applyBorder="1" applyAlignment="1">
      <alignment horizontal="center" vertical="center" wrapText="1"/>
    </xf>
    <xf numFmtId="0" fontId="51" fillId="0" borderId="0" xfId="1505" applyFont="1"/>
    <xf numFmtId="0" fontId="63" fillId="0" borderId="0" xfId="1615" applyFont="1" applyAlignment="1">
      <alignment horizontal="center"/>
    </xf>
    <xf numFmtId="0" fontId="51" fillId="0" borderId="0" xfId="1615" applyFont="1" applyAlignment="1">
      <alignment horizontal="center" vertical="center"/>
    </xf>
    <xf numFmtId="0" fontId="46" fillId="0" borderId="0" xfId="1615" applyFont="1" applyAlignment="1">
      <alignment horizontal="left" vertical="center"/>
    </xf>
    <xf numFmtId="0" fontId="46" fillId="0" borderId="0" xfId="1615" applyFont="1" applyAlignment="1">
      <alignment vertical="center"/>
    </xf>
    <xf numFmtId="0" fontId="114" fillId="0" borderId="0" xfId="1615" applyAlignment="1">
      <alignment horizontal="center" vertical="center"/>
    </xf>
    <xf numFmtId="3" fontId="48" fillId="0" borderId="0" xfId="1615" applyNumberFormat="1" applyFont="1" applyAlignment="1">
      <alignment horizontal="center" vertical="center"/>
    </xf>
    <xf numFmtId="0" fontId="114" fillId="0" borderId="0" xfId="1615" applyAlignment="1">
      <alignment horizontal="center"/>
    </xf>
    <xf numFmtId="167" fontId="46" fillId="0" borderId="0" xfId="1615" applyNumberFormat="1" applyFont="1" applyAlignment="1">
      <alignment horizontal="left" vertical="center"/>
    </xf>
    <xf numFmtId="167" fontId="55" fillId="0" borderId="0" xfId="1653" applyNumberFormat="1" applyFont="1" applyAlignment="1">
      <alignment horizontal="left" vertical="center"/>
    </xf>
    <xf numFmtId="0" fontId="99" fillId="0" borderId="0" xfId="1653" applyFont="1" applyAlignment="1">
      <alignment horizontal="center" vertical="center"/>
    </xf>
    <xf numFmtId="0" fontId="47" fillId="0" borderId="35" xfId="1615" applyFont="1" applyBorder="1" applyAlignment="1">
      <alignment horizontal="center" vertical="center"/>
    </xf>
    <xf numFmtId="0" fontId="47" fillId="0" borderId="35" xfId="1615" applyFont="1" applyBorder="1" applyAlignment="1">
      <alignment horizontal="left" vertical="center" wrapText="1"/>
    </xf>
    <xf numFmtId="0" fontId="47" fillId="0" borderId="35" xfId="1615" applyFont="1" applyBorder="1" applyAlignment="1">
      <alignment horizontal="center" vertical="center" wrapText="1"/>
    </xf>
    <xf numFmtId="0" fontId="49" fillId="0" borderId="35" xfId="1615" applyFont="1" applyBorder="1" applyAlignment="1">
      <alignment horizontal="center" vertical="center"/>
    </xf>
    <xf numFmtId="0" fontId="16" fillId="0" borderId="35" xfId="1653" applyFont="1" applyBorder="1" applyAlignment="1">
      <alignment horizontal="center" vertical="center"/>
    </xf>
    <xf numFmtId="3" fontId="49" fillId="0" borderId="35" xfId="1615" applyNumberFormat="1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0" fontId="16" fillId="0" borderId="0" xfId="1615" applyFont="1" applyAlignment="1">
      <alignment horizontal="center"/>
    </xf>
    <xf numFmtId="0" fontId="55" fillId="0" borderId="21" xfId="1653" applyFont="1" applyBorder="1" applyAlignment="1">
      <alignment horizontal="center" vertical="center"/>
    </xf>
    <xf numFmtId="0" fontId="55" fillId="0" borderId="21" xfId="1653" applyFont="1" applyBorder="1" applyAlignment="1">
      <alignment vertical="center" wrapText="1"/>
    </xf>
    <xf numFmtId="0" fontId="47" fillId="0" borderId="21" xfId="1615" applyFont="1" applyBorder="1" applyAlignment="1">
      <alignment horizontal="center" vertical="center" wrapText="1"/>
    </xf>
    <xf numFmtId="0" fontId="49" fillId="0" borderId="21" xfId="1615" applyFont="1" applyBorder="1" applyAlignment="1">
      <alignment horizontal="center" vertical="center"/>
    </xf>
    <xf numFmtId="0" fontId="16" fillId="0" borderId="21" xfId="1653" applyFont="1" applyBorder="1" applyAlignment="1">
      <alignment horizontal="center" vertical="center"/>
    </xf>
    <xf numFmtId="3" fontId="49" fillId="0" borderId="21" xfId="1615" applyNumberFormat="1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0" fontId="64" fillId="0" borderId="0" xfId="1615" applyFont="1" applyAlignment="1">
      <alignment horizontal="center"/>
    </xf>
    <xf numFmtId="3" fontId="16" fillId="0" borderId="21" xfId="1653" applyNumberFormat="1" applyFont="1" applyBorder="1" applyAlignment="1">
      <alignment horizontal="center" vertical="center"/>
    </xf>
    <xf numFmtId="0" fontId="51" fillId="0" borderId="0" xfId="1615" applyFont="1" applyAlignment="1">
      <alignment vertical="center"/>
    </xf>
    <xf numFmtId="0" fontId="51" fillId="0" borderId="33" xfId="1615" applyFont="1" applyBorder="1" applyAlignment="1">
      <alignment horizontal="center" vertical="center"/>
    </xf>
    <xf numFmtId="0" fontId="51" fillId="0" borderId="33" xfId="1615" applyFont="1" applyBorder="1" applyAlignment="1">
      <alignment vertical="center"/>
    </xf>
    <xf numFmtId="0" fontId="114" fillId="0" borderId="33" xfId="1615" applyBorder="1" applyAlignment="1">
      <alignment horizontal="center" vertical="center"/>
    </xf>
    <xf numFmtId="3" fontId="48" fillId="0" borderId="33" xfId="1615" applyNumberFormat="1" applyFont="1" applyBorder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98" fillId="0" borderId="0" xfId="1448" applyFont="1" applyAlignment="1">
      <alignment horizontal="center" wrapText="1"/>
    </xf>
    <xf numFmtId="0" fontId="53" fillId="0" borderId="0" xfId="1614" applyFont="1" applyAlignment="1">
      <alignment vertical="center"/>
    </xf>
    <xf numFmtId="0" fontId="63" fillId="0" borderId="0" xfId="1614" applyFont="1" applyAlignment="1">
      <alignment horizontal="center" vertical="center"/>
    </xf>
    <xf numFmtId="0" fontId="63" fillId="0" borderId="0" xfId="1614" applyFont="1" applyAlignment="1">
      <alignment vertical="center"/>
    </xf>
    <xf numFmtId="3" fontId="103" fillId="0" borderId="0" xfId="1614" applyNumberFormat="1" applyFont="1" applyAlignment="1">
      <alignment horizontal="center" vertical="center"/>
    </xf>
    <xf numFmtId="0" fontId="103" fillId="0" borderId="0" xfId="1614" applyFont="1" applyAlignment="1">
      <alignment horizontal="center" vertical="center"/>
    </xf>
    <xf numFmtId="0" fontId="22" fillId="0" borderId="0" xfId="1614" applyFont="1" applyAlignment="1">
      <alignment horizontal="center"/>
    </xf>
    <xf numFmtId="0" fontId="94" fillId="0" borderId="0" xfId="1614" applyFont="1" applyAlignment="1">
      <alignment horizontal="center" vertical="center"/>
    </xf>
    <xf numFmtId="0" fontId="94" fillId="0" borderId="0" xfId="1614" applyFont="1" applyAlignment="1">
      <alignment vertical="center"/>
    </xf>
    <xf numFmtId="207" fontId="47" fillId="0" borderId="21" xfId="2549" applyNumberFormat="1" applyFont="1" applyFill="1" applyBorder="1" applyAlignment="1">
      <alignment horizontal="center" vertical="center" wrapText="1"/>
    </xf>
    <xf numFmtId="0" fontId="97" fillId="0" borderId="0" xfId="1448" applyFont="1" applyAlignment="1">
      <alignment horizontal="center" wrapText="1"/>
    </xf>
    <xf numFmtId="0" fontId="98" fillId="0" borderId="0" xfId="1448" applyFont="1" applyAlignment="1">
      <alignment wrapText="1"/>
    </xf>
    <xf numFmtId="0" fontId="105" fillId="0" borderId="0" xfId="1448" applyFont="1" applyAlignment="1">
      <alignment horizontal="center" wrapText="1"/>
    </xf>
    <xf numFmtId="0" fontId="104" fillId="0" borderId="0" xfId="1448" applyFont="1" applyAlignment="1">
      <alignment horizontal="center" wrapText="1"/>
    </xf>
    <xf numFmtId="0" fontId="104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8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/>
    </xf>
    <xf numFmtId="0" fontId="97" fillId="0" borderId="0" xfId="1448" applyFont="1" applyAlignment="1">
      <alignment horizontal="center" vertical="center"/>
    </xf>
    <xf numFmtId="0" fontId="97" fillId="0" borderId="0" xfId="1448" applyFont="1" applyAlignment="1">
      <alignment vertical="center" wrapText="1"/>
    </xf>
    <xf numFmtId="0" fontId="97" fillId="0" borderId="0" xfId="527" applyNumberFormat="1" applyFont="1" applyFill="1" applyBorder="1" applyAlignment="1">
      <alignment horizontal="center" wrapText="1"/>
    </xf>
    <xf numFmtId="165" fontId="98" fillId="0" borderId="0" xfId="1448" applyNumberFormat="1" applyFont="1" applyAlignment="1">
      <alignment wrapText="1"/>
    </xf>
    <xf numFmtId="165" fontId="98" fillId="0" borderId="0" xfId="527" applyNumberFormat="1" applyFont="1" applyFill="1" applyAlignment="1">
      <alignment wrapText="1"/>
    </xf>
    <xf numFmtId="0" fontId="98" fillId="0" borderId="0" xfId="1448" applyFont="1" applyAlignment="1">
      <alignment vertical="top" wrapText="1"/>
    </xf>
    <xf numFmtId="0" fontId="97" fillId="0" borderId="0" xfId="527" applyNumberFormat="1" applyFont="1" applyFill="1" applyAlignment="1">
      <alignment horizontal="center" wrapText="1"/>
    </xf>
    <xf numFmtId="0" fontId="98" fillId="0" borderId="0" xfId="527" applyNumberFormat="1" applyFont="1" applyFill="1" applyAlignment="1">
      <alignment horizontal="center" wrapText="1"/>
    </xf>
    <xf numFmtId="169" fontId="47" fillId="0" borderId="21" xfId="717" applyNumberFormat="1" applyFont="1" applyFill="1" applyBorder="1" applyAlignment="1" applyProtection="1">
      <alignment horizontal="center" vertical="center" wrapText="1"/>
    </xf>
    <xf numFmtId="165" fontId="47" fillId="0" borderId="21" xfId="1451" applyNumberFormat="1" applyFont="1" applyBorder="1" applyAlignment="1">
      <alignment horizontal="center" vertical="center" wrapText="1"/>
    </xf>
    <xf numFmtId="169" fontId="59" fillId="0" borderId="21" xfId="717" applyNumberFormat="1" applyFont="1" applyFill="1" applyBorder="1" applyAlignment="1" applyProtection="1">
      <alignment horizontal="center" vertical="center" wrapText="1"/>
    </xf>
    <xf numFmtId="0" fontId="47" fillId="0" borderId="21" xfId="1451" applyFont="1" applyBorder="1" applyAlignment="1">
      <alignment horizontal="center" vertical="center" wrapText="1"/>
    </xf>
    <xf numFmtId="169" fontId="47" fillId="0" borderId="21" xfId="728" applyFont="1" applyFill="1" applyBorder="1" applyAlignment="1" applyProtection="1">
      <alignment horizontal="center" vertical="center" wrapText="1"/>
    </xf>
    <xf numFmtId="3" fontId="47" fillId="0" borderId="21" xfId="1450" applyNumberFormat="1" applyFont="1" applyBorder="1" applyAlignment="1">
      <alignment horizontal="center" vertical="center" wrapText="1"/>
    </xf>
    <xf numFmtId="169" fontId="47" fillId="0" borderId="21" xfId="728" applyFont="1" applyFill="1" applyBorder="1" applyAlignment="1">
      <alignment horizontal="center" vertical="center" wrapText="1"/>
    </xf>
    <xf numFmtId="0" fontId="124" fillId="0" borderId="26" xfId="1451" applyFont="1" applyBorder="1"/>
    <xf numFmtId="0" fontId="124" fillId="0" borderId="36" xfId="1451" applyFont="1" applyBorder="1"/>
    <xf numFmtId="0" fontId="124" fillId="0" borderId="48" xfId="1451" applyFont="1" applyBorder="1"/>
    <xf numFmtId="0" fontId="124" fillId="0" borderId="28" xfId="1451" applyFont="1" applyBorder="1"/>
    <xf numFmtId="0" fontId="124" fillId="0" borderId="37" xfId="1451" applyFont="1" applyBorder="1"/>
    <xf numFmtId="0" fontId="119" fillId="0" borderId="37" xfId="1451" applyFont="1" applyBorder="1" applyAlignment="1">
      <alignment vertical="center"/>
    </xf>
    <xf numFmtId="0" fontId="124" fillId="0" borderId="34" xfId="1451" applyFont="1" applyBorder="1"/>
    <xf numFmtId="0" fontId="124" fillId="0" borderId="19" xfId="1451" applyFont="1" applyBorder="1"/>
    <xf numFmtId="0" fontId="119" fillId="0" borderId="19" xfId="1451" applyFont="1" applyBorder="1" applyAlignment="1">
      <alignment vertical="center"/>
    </xf>
    <xf numFmtId="0" fontId="119" fillId="0" borderId="19" xfId="1451" applyFont="1" applyBorder="1" applyAlignment="1">
      <alignment horizontal="center" vertical="center"/>
    </xf>
    <xf numFmtId="0" fontId="119" fillId="0" borderId="31" xfId="1451" applyFont="1" applyBorder="1" applyAlignment="1">
      <alignment vertical="center"/>
    </xf>
    <xf numFmtId="0" fontId="46" fillId="0" borderId="3" xfId="1448" applyFont="1" applyBorder="1" applyAlignment="1">
      <alignment horizontal="center" vertical="center"/>
    </xf>
    <xf numFmtId="0" fontId="46" fillId="0" borderId="3" xfId="1448" applyFont="1" applyBorder="1" applyAlignment="1">
      <alignment horizontal="left" vertical="center" wrapText="1"/>
    </xf>
    <xf numFmtId="0" fontId="46" fillId="0" borderId="3" xfId="1448" applyFont="1" applyBorder="1" applyAlignment="1">
      <alignment horizontal="center" vertical="center" wrapText="1"/>
    </xf>
    <xf numFmtId="169" fontId="46" fillId="0" borderId="3" xfId="715" applyNumberFormat="1" applyFont="1" applyFill="1" applyBorder="1" applyAlignment="1">
      <alignment horizontal="center" vertical="center" wrapText="1"/>
    </xf>
    <xf numFmtId="3" fontId="133" fillId="32" borderId="3" xfId="1448" applyNumberFormat="1" applyFont="1" applyFill="1" applyBorder="1" applyAlignment="1">
      <alignment horizontal="center" vertical="center" wrapText="1"/>
    </xf>
    <xf numFmtId="0" fontId="47" fillId="0" borderId="21" xfId="1451" applyFont="1" applyBorder="1" applyAlignment="1">
      <alignment horizontal="center" vertical="center"/>
    </xf>
    <xf numFmtId="0" fontId="139" fillId="0" borderId="21" xfId="1451" applyFont="1" applyBorder="1" applyAlignment="1">
      <alignment horizontal="left" vertical="center" wrapText="1"/>
    </xf>
    <xf numFmtId="0" fontId="47" fillId="33" borderId="21" xfId="1451" applyFont="1" applyFill="1" applyBorder="1" applyAlignment="1">
      <alignment horizontal="left" vertical="center" wrapText="1"/>
    </xf>
    <xf numFmtId="0" fontId="47" fillId="0" borderId="21" xfId="1451" applyFont="1" applyBorder="1" applyAlignment="1">
      <alignment horizontal="left" wrapText="1"/>
    </xf>
    <xf numFmtId="0" fontId="47" fillId="0" borderId="21" xfId="1450" applyFont="1" applyBorder="1" applyAlignment="1">
      <alignment horizontal="center" vertical="center"/>
    </xf>
    <xf numFmtId="0" fontId="47" fillId="0" borderId="21" xfId="1450" applyFont="1" applyBorder="1" applyAlignment="1">
      <alignment horizontal="left" wrapText="1"/>
    </xf>
    <xf numFmtId="0" fontId="117" fillId="0" borderId="21" xfId="1615" applyFont="1" applyBorder="1" applyAlignment="1">
      <alignment vertical="top" wrapText="1"/>
    </xf>
    <xf numFmtId="167" fontId="132" fillId="0" borderId="0" xfId="523" applyFont="1" applyFill="1" applyAlignment="1">
      <alignment horizontal="left" wrapText="1"/>
    </xf>
    <xf numFmtId="0" fontId="11" fillId="0" borderId="0" xfId="2673" applyAlignment="1">
      <alignment vertical="center" wrapText="1"/>
    </xf>
    <xf numFmtId="0" fontId="11" fillId="0" borderId="0" xfId="2673" applyAlignment="1">
      <alignment horizontal="center" vertical="center" wrapText="1"/>
    </xf>
    <xf numFmtId="0" fontId="11" fillId="0" borderId="28" xfId="2673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0" fontId="100" fillId="0" borderId="0" xfId="2673" applyFont="1" applyAlignment="1">
      <alignment vertical="center" wrapText="1"/>
    </xf>
    <xf numFmtId="2" fontId="108" fillId="0" borderId="0" xfId="2673" applyNumberFormat="1" applyFont="1" applyAlignment="1">
      <alignment horizontal="center" vertical="center" wrapText="1"/>
    </xf>
    <xf numFmtId="0" fontId="110" fillId="0" borderId="0" xfId="2673" applyFont="1" applyAlignment="1">
      <alignment horizontal="center" vertical="center" wrapText="1"/>
    </xf>
    <xf numFmtId="0" fontId="137" fillId="0" borderId="28" xfId="2673" applyFont="1" applyBorder="1" applyAlignment="1">
      <alignment vertical="center" wrapText="1"/>
    </xf>
    <xf numFmtId="0" fontId="13" fillId="0" borderId="21" xfId="1615" applyFont="1" applyBorder="1" applyAlignment="1">
      <alignment horizontal="center" vertical="center"/>
    </xf>
    <xf numFmtId="0" fontId="124" fillId="33" borderId="0" xfId="1451" applyFont="1" applyFill="1"/>
    <xf numFmtId="0" fontId="124" fillId="33" borderId="26" xfId="1451" applyFont="1" applyFill="1" applyBorder="1"/>
    <xf numFmtId="0" fontId="124" fillId="33" borderId="36" xfId="1451" applyFont="1" applyFill="1" applyBorder="1"/>
    <xf numFmtId="0" fontId="124" fillId="33" borderId="48" xfId="1451" applyFont="1" applyFill="1" applyBorder="1"/>
    <xf numFmtId="0" fontId="124" fillId="33" borderId="28" xfId="1451" applyFont="1" applyFill="1" applyBorder="1"/>
    <xf numFmtId="0" fontId="124" fillId="33" borderId="37" xfId="1451" applyFont="1" applyFill="1" applyBorder="1"/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vertical="center"/>
    </xf>
    <xf numFmtId="0" fontId="127" fillId="33" borderId="0" xfId="1451" applyFont="1" applyFill="1" applyAlignment="1">
      <alignment horizontal="center" vertical="center"/>
    </xf>
    <xf numFmtId="0" fontId="128" fillId="33" borderId="0" xfId="1451" applyFont="1" applyFill="1"/>
    <xf numFmtId="0" fontId="129" fillId="33" borderId="0" xfId="1451" applyFont="1" applyFill="1"/>
    <xf numFmtId="0" fontId="119" fillId="33" borderId="0" xfId="1451" applyFont="1" applyFill="1" applyAlignment="1">
      <alignment vertical="center"/>
    </xf>
    <xf numFmtId="0" fontId="119" fillId="33" borderId="37" xfId="1451" applyFont="1" applyFill="1" applyBorder="1" applyAlignment="1">
      <alignment vertical="center"/>
    </xf>
    <xf numFmtId="0" fontId="129" fillId="33" borderId="0" xfId="1451" applyFont="1" applyFill="1" applyAlignment="1">
      <alignment horizontal="center"/>
    </xf>
    <xf numFmtId="0" fontId="119" fillId="33" borderId="0" xfId="1451" applyFont="1" applyFill="1" applyAlignment="1">
      <alignment horizontal="center" vertical="center"/>
    </xf>
    <xf numFmtId="0" fontId="119" fillId="33" borderId="37" xfId="1451" applyFont="1" applyFill="1" applyBorder="1" applyAlignment="1">
      <alignment horizontal="center" vertical="center"/>
    </xf>
    <xf numFmtId="0" fontId="130" fillId="33" borderId="0" xfId="1451" applyFont="1" applyFill="1" applyAlignment="1">
      <alignment vertical="center"/>
    </xf>
    <xf numFmtId="0" fontId="130" fillId="33" borderId="37" xfId="1451" applyFont="1" applyFill="1" applyBorder="1" applyAlignment="1">
      <alignment vertical="center"/>
    </xf>
    <xf numFmtId="0" fontId="124" fillId="33" borderId="34" xfId="1451" applyFont="1" applyFill="1" applyBorder="1"/>
    <xf numFmtId="0" fontId="124" fillId="33" borderId="19" xfId="1451" applyFont="1" applyFill="1" applyBorder="1"/>
    <xf numFmtId="0" fontId="119" fillId="33" borderId="19" xfId="1451" applyFont="1" applyFill="1" applyBorder="1" applyAlignment="1">
      <alignment vertical="center"/>
    </xf>
    <xf numFmtId="0" fontId="119" fillId="33" borderId="19" xfId="1451" applyFont="1" applyFill="1" applyBorder="1" applyAlignment="1">
      <alignment horizontal="center" vertical="center"/>
    </xf>
    <xf numFmtId="0" fontId="119" fillId="33" borderId="31" xfId="1451" applyFont="1" applyFill="1" applyBorder="1" applyAlignment="1">
      <alignment vertical="center"/>
    </xf>
    <xf numFmtId="0" fontId="124" fillId="33" borderId="31" xfId="1451" applyFont="1" applyFill="1" applyBorder="1"/>
    <xf numFmtId="0" fontId="118" fillId="33" borderId="0" xfId="0" applyFont="1" applyFill="1" applyAlignment="1">
      <alignment horizontal="center"/>
    </xf>
    <xf numFmtId="0" fontId="118" fillId="33" borderId="26" xfId="0" applyFont="1" applyFill="1" applyBorder="1" applyAlignment="1">
      <alignment horizontal="center"/>
    </xf>
    <xf numFmtId="0" fontId="118" fillId="33" borderId="36" xfId="0" applyFont="1" applyFill="1" applyBorder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9" fillId="33" borderId="18" xfId="0" applyFont="1" applyFill="1" applyBorder="1" applyAlignment="1">
      <alignment horizontal="left"/>
    </xf>
    <xf numFmtId="0" fontId="118" fillId="33" borderId="37" xfId="0" applyFont="1" applyFill="1" applyBorder="1" applyAlignment="1">
      <alignment horizontal="center"/>
    </xf>
    <xf numFmtId="0" fontId="118" fillId="33" borderId="3" xfId="0" applyFont="1" applyFill="1" applyBorder="1" applyAlignment="1">
      <alignment horizontal="center"/>
    </xf>
    <xf numFmtId="0" fontId="140" fillId="33" borderId="0" xfId="0" applyFont="1" applyFill="1" applyAlignment="1">
      <alignment horizontal="center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8" fillId="33" borderId="38" xfId="0" applyFont="1" applyFill="1" applyBorder="1" applyAlignment="1">
      <alignment horizontal="center"/>
    </xf>
    <xf numFmtId="0" fontId="95" fillId="33" borderId="40" xfId="0" applyFont="1" applyFill="1" applyBorder="1" applyAlignment="1">
      <alignment horizontal="center" vertical="center"/>
    </xf>
    <xf numFmtId="0" fontId="95" fillId="33" borderId="47" xfId="0" applyFont="1" applyFill="1" applyBorder="1" applyAlignment="1">
      <alignment horizontal="center" vertical="center"/>
    </xf>
    <xf numFmtId="0" fontId="118" fillId="33" borderId="3" xfId="0" applyFont="1" applyFill="1" applyBorder="1" applyAlignment="1">
      <alignment horizontal="center" vertical="center"/>
    </xf>
    <xf numFmtId="0" fontId="118" fillId="33" borderId="39" xfId="0" applyFont="1" applyFill="1" applyBorder="1" applyAlignment="1">
      <alignment horizontal="center" vertical="center"/>
    </xf>
    <xf numFmtId="0" fontId="121" fillId="33" borderId="0" xfId="0" applyFont="1" applyFill="1" applyAlignment="1">
      <alignment horizontal="center"/>
    </xf>
    <xf numFmtId="0" fontId="95" fillId="33" borderId="68" xfId="0" applyFont="1" applyFill="1" applyBorder="1" applyAlignment="1">
      <alignment horizontal="center" vertical="center"/>
    </xf>
    <xf numFmtId="0" fontId="118" fillId="33" borderId="3" xfId="0" applyFont="1" applyFill="1" applyBorder="1" applyAlignment="1">
      <alignment vertical="top" wrapText="1"/>
    </xf>
    <xf numFmtId="0" fontId="118" fillId="33" borderId="39" xfId="0" applyFont="1" applyFill="1" applyBorder="1" applyAlignment="1">
      <alignment vertical="top" wrapText="1"/>
    </xf>
    <xf numFmtId="0" fontId="122" fillId="33" borderId="69" xfId="0" applyFont="1" applyFill="1" applyBorder="1" applyAlignment="1">
      <alignment horizontal="center" vertical="center"/>
    </xf>
    <xf numFmtId="49" fontId="118" fillId="33" borderId="7" xfId="0" applyNumberFormat="1" applyFont="1" applyFill="1" applyBorder="1" applyAlignment="1">
      <alignment horizontal="center" vertical="top" wrapText="1"/>
    </xf>
    <xf numFmtId="49" fontId="118" fillId="33" borderId="41" xfId="0" applyNumberFormat="1" applyFont="1" applyFill="1" applyBorder="1" applyAlignment="1">
      <alignment horizontal="center" vertical="top" wrapText="1"/>
    </xf>
    <xf numFmtId="0" fontId="122" fillId="33" borderId="70" xfId="0" applyFont="1" applyFill="1" applyBorder="1" applyAlignment="1">
      <alignment horizontal="center" vertical="center"/>
    </xf>
    <xf numFmtId="0" fontId="118" fillId="33" borderId="7" xfId="0" applyFont="1" applyFill="1" applyBorder="1" applyAlignment="1">
      <alignment horizontal="center" vertical="top" wrapText="1"/>
    </xf>
    <xf numFmtId="0" fontId="118" fillId="33" borderId="41" xfId="0" applyFont="1" applyFill="1" applyBorder="1" applyAlignment="1">
      <alignment horizontal="center" vertical="top" wrapText="1"/>
    </xf>
    <xf numFmtId="0" fontId="123" fillId="33" borderId="71" xfId="0" applyFont="1" applyFill="1" applyBorder="1" applyAlignment="1">
      <alignment horizontal="center" vertical="top" wrapText="1"/>
    </xf>
    <xf numFmtId="0" fontId="123" fillId="33" borderId="72" xfId="0" applyFont="1" applyFill="1" applyBorder="1" applyAlignment="1">
      <alignment horizontal="center" vertical="top" wrapText="1"/>
    </xf>
    <xf numFmtId="0" fontId="118" fillId="33" borderId="0" xfId="0" applyFont="1" applyFill="1" applyAlignment="1">
      <alignment vertical="top" wrapText="1"/>
    </xf>
    <xf numFmtId="0" fontId="118" fillId="33" borderId="37" xfId="0" applyFont="1" applyFill="1" applyBorder="1" applyAlignment="1">
      <alignment vertical="top" wrapText="1"/>
    </xf>
    <xf numFmtId="0" fontId="118" fillId="33" borderId="42" xfId="0" applyFont="1" applyFill="1" applyBorder="1" applyAlignment="1">
      <alignment horizontal="center"/>
    </xf>
    <xf numFmtId="0" fontId="118" fillId="33" borderId="43" xfId="0" applyFont="1" applyFill="1" applyBorder="1" applyAlignment="1">
      <alignment vertical="top" wrapText="1"/>
    </xf>
    <xf numFmtId="0" fontId="118" fillId="33" borderId="44" xfId="0" applyFont="1" applyFill="1" applyBorder="1" applyAlignment="1">
      <alignment vertical="top" wrapText="1"/>
    </xf>
    <xf numFmtId="0" fontId="118" fillId="33" borderId="45" xfId="0" applyFont="1" applyFill="1" applyBorder="1" applyAlignment="1">
      <alignment vertical="top" wrapText="1"/>
    </xf>
    <xf numFmtId="0" fontId="123" fillId="33" borderId="28" xfId="0" applyFont="1" applyFill="1" applyBorder="1" applyAlignment="1">
      <alignment horizontal="center"/>
    </xf>
    <xf numFmtId="0" fontId="123" fillId="33" borderId="0" xfId="0" applyFont="1" applyFill="1" applyAlignment="1">
      <alignment horizontal="center"/>
    </xf>
    <xf numFmtId="0" fontId="118" fillId="33" borderId="39" xfId="0" applyFont="1" applyFill="1" applyBorder="1" applyAlignment="1">
      <alignment horizontal="center"/>
    </xf>
    <xf numFmtId="20" fontId="118" fillId="33" borderId="39" xfId="0" applyNumberFormat="1" applyFont="1" applyFill="1" applyBorder="1" applyAlignment="1">
      <alignment horizontal="center"/>
    </xf>
    <xf numFmtId="0" fontId="118" fillId="33" borderId="42" xfId="0" applyFont="1" applyFill="1" applyBorder="1" applyAlignment="1">
      <alignment horizontal="center" vertical="center" wrapText="1"/>
    </xf>
    <xf numFmtId="0" fontId="123" fillId="33" borderId="34" xfId="0" applyFont="1" applyFill="1" applyBorder="1" applyAlignment="1">
      <alignment horizontal="center"/>
    </xf>
    <xf numFmtId="0" fontId="123" fillId="33" borderId="19" xfId="0" applyFont="1" applyFill="1" applyBorder="1" applyAlignment="1">
      <alignment horizontal="center"/>
    </xf>
    <xf numFmtId="0" fontId="118" fillId="33" borderId="19" xfId="0" applyFont="1" applyFill="1" applyBorder="1" applyAlignment="1">
      <alignment horizontal="center"/>
    </xf>
    <xf numFmtId="0" fontId="118" fillId="33" borderId="46" xfId="0" applyFont="1" applyFill="1" applyBorder="1" applyAlignment="1">
      <alignment horizontal="center"/>
    </xf>
    <xf numFmtId="0" fontId="150" fillId="0" borderId="7" xfId="2673" applyFont="1" applyBorder="1" applyAlignment="1">
      <alignment horizontal="center" vertical="center" wrapText="1"/>
    </xf>
    <xf numFmtId="0" fontId="100" fillId="0" borderId="0" xfId="2673" applyFont="1" applyAlignment="1">
      <alignment horizontal="left" vertical="center" wrapText="1"/>
    </xf>
    <xf numFmtId="0" fontId="56" fillId="0" borderId="21" xfId="1450" applyFont="1" applyBorder="1" applyAlignment="1">
      <alignment horizontal="center" wrapText="1"/>
    </xf>
    <xf numFmtId="0" fontId="47" fillId="0" borderId="21" xfId="1450" applyFont="1" applyBorder="1" applyAlignment="1">
      <alignment horizontal="center" vertical="center" wrapText="1"/>
    </xf>
    <xf numFmtId="3" fontId="47" fillId="0" borderId="21" xfId="1451" applyNumberFormat="1" applyFont="1" applyBorder="1" applyAlignment="1">
      <alignment horizontal="center" vertical="center" wrapText="1"/>
    </xf>
    <xf numFmtId="165" fontId="47" fillId="0" borderId="21" xfId="1450" applyNumberFormat="1" applyFont="1" applyBorder="1" applyAlignment="1">
      <alignment horizontal="center" vertical="center" wrapText="1"/>
    </xf>
    <xf numFmtId="3" fontId="47" fillId="0" borderId="0" xfId="1451" applyNumberFormat="1" applyFont="1" applyAlignment="1">
      <alignment horizontal="center" vertical="center" wrapText="1"/>
    </xf>
    <xf numFmtId="0" fontId="24" fillId="0" borderId="0" xfId="1649"/>
    <xf numFmtId="3" fontId="139" fillId="0" borderId="21" xfId="1451" applyNumberFormat="1" applyFont="1" applyBorder="1" applyAlignment="1">
      <alignment horizontal="center" vertical="center" wrapText="1"/>
    </xf>
    <xf numFmtId="3" fontId="13" fillId="0" borderId="21" xfId="1615" applyNumberFormat="1" applyFont="1" applyBorder="1" applyAlignment="1">
      <alignment horizontal="center" vertical="center"/>
    </xf>
    <xf numFmtId="0" fontId="12" fillId="0" borderId="0" xfId="2670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center" vertical="center"/>
    </xf>
    <xf numFmtId="0" fontId="148" fillId="36" borderId="0" xfId="2670" applyFont="1" applyFill="1" applyAlignment="1">
      <alignment horizontal="left" vertical="center"/>
    </xf>
    <xf numFmtId="0" fontId="148" fillId="36" borderId="0" xfId="2670" applyFont="1" applyFill="1" applyAlignment="1">
      <alignment horizontal="center" vertical="center"/>
    </xf>
    <xf numFmtId="0" fontId="148" fillId="36" borderId="0" xfId="2670" applyFont="1" applyFill="1" applyAlignment="1">
      <alignment horizontal="right" vertical="center"/>
    </xf>
    <xf numFmtId="9" fontId="149" fillId="36" borderId="0" xfId="2671" applyFont="1" applyFill="1" applyBorder="1" applyAlignment="1" applyProtection="1">
      <alignment horizontal="right" vertical="center"/>
    </xf>
    <xf numFmtId="167" fontId="148" fillId="36" borderId="0" xfId="2672" applyFont="1" applyFill="1" applyBorder="1" applyAlignment="1" applyProtection="1">
      <alignment horizontal="right" vertical="center"/>
    </xf>
    <xf numFmtId="167" fontId="149" fillId="36" borderId="0" xfId="2672" applyFont="1" applyFill="1" applyBorder="1" applyAlignment="1" applyProtection="1">
      <alignment horizontal="right" vertical="center"/>
    </xf>
    <xf numFmtId="10" fontId="149" fillId="36" borderId="0" xfId="2671" applyNumberFormat="1" applyFont="1" applyFill="1" applyBorder="1" applyAlignment="1" applyProtection="1">
      <alignment horizontal="right" vertical="center"/>
    </xf>
    <xf numFmtId="169" fontId="148" fillId="36" borderId="0" xfId="2672" applyNumberFormat="1" applyFont="1" applyFill="1" applyBorder="1" applyAlignment="1" applyProtection="1">
      <alignment horizontal="right" vertical="center"/>
    </xf>
    <xf numFmtId="0" fontId="142" fillId="0" borderId="0" xfId="2670" applyFont="1" applyAlignment="1">
      <alignment horizontal="left" vertical="center"/>
    </xf>
    <xf numFmtId="0" fontId="145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5" fillId="0" borderId="0" xfId="1538"/>
    <xf numFmtId="167" fontId="115" fillId="0" borderId="0" xfId="1538" applyNumberFormat="1"/>
    <xf numFmtId="0" fontId="64" fillId="0" borderId="0" xfId="1538" applyFont="1"/>
    <xf numFmtId="0" fontId="131" fillId="0" borderId="0" xfId="1538" applyFont="1"/>
    <xf numFmtId="0" fontId="55" fillId="0" borderId="44" xfId="1538" applyFont="1" applyBorder="1" applyAlignment="1">
      <alignment horizontal="left"/>
    </xf>
    <xf numFmtId="0" fontId="115" fillId="38" borderId="3" xfId="1538" applyFill="1" applyBorder="1" applyAlignment="1">
      <alignment vertical="center"/>
    </xf>
    <xf numFmtId="0" fontId="115" fillId="38" borderId="0" xfId="1538" applyFill="1"/>
    <xf numFmtId="0" fontId="64" fillId="38" borderId="0" xfId="1538" applyFont="1" applyFill="1"/>
    <xf numFmtId="0" fontId="106" fillId="0" borderId="0" xfId="1538" applyFont="1" applyAlignment="1">
      <alignment horizontal="center" vertical="center" wrapText="1"/>
    </xf>
    <xf numFmtId="0" fontId="115" fillId="38" borderId="3" xfId="1538" applyFill="1" applyBorder="1" applyAlignment="1">
      <alignment horizontal="center" vertical="center"/>
    </xf>
    <xf numFmtId="0" fontId="115" fillId="0" borderId="0" xfId="1538" applyAlignment="1">
      <alignment horizontal="center" vertical="center"/>
    </xf>
    <xf numFmtId="1" fontId="115" fillId="0" borderId="0" xfId="1538" applyNumberFormat="1"/>
    <xf numFmtId="0" fontId="115" fillId="0" borderId="3" xfId="1538" applyBorder="1"/>
    <xf numFmtId="167" fontId="0" fillId="0" borderId="3" xfId="1026" applyFont="1" applyFill="1" applyBorder="1" applyProtection="1"/>
    <xf numFmtId="167" fontId="115" fillId="0" borderId="3" xfId="1538" applyNumberFormat="1" applyBorder="1"/>
    <xf numFmtId="167" fontId="143" fillId="0" borderId="3" xfId="1026" applyFont="1" applyBorder="1" applyProtection="1"/>
    <xf numFmtId="167" fontId="0" fillId="0" borderId="3" xfId="1026" applyFont="1" applyBorder="1" applyProtection="1"/>
    <xf numFmtId="167" fontId="131" fillId="0" borderId="3" xfId="1538" applyNumberFormat="1" applyFont="1" applyBorder="1"/>
    <xf numFmtId="0" fontId="64" fillId="0" borderId="3" xfId="1538" applyFont="1" applyBorder="1"/>
    <xf numFmtId="165" fontId="115" fillId="0" borderId="3" xfId="1538" applyNumberFormat="1" applyBorder="1"/>
    <xf numFmtId="167" fontId="107" fillId="0" borderId="3" xfId="1026" applyFont="1" applyFill="1" applyBorder="1" applyProtection="1"/>
    <xf numFmtId="0" fontId="52" fillId="0" borderId="0" xfId="1538" applyFont="1"/>
    <xf numFmtId="0" fontId="52" fillId="0" borderId="3" xfId="1538" applyFont="1" applyBorder="1" applyAlignment="1">
      <alignment horizontal="center"/>
    </xf>
    <xf numFmtId="167" fontId="52" fillId="0" borderId="3" xfId="1538" applyNumberFormat="1" applyFont="1" applyBorder="1"/>
    <xf numFmtId="0" fontId="115" fillId="29" borderId="0" xfId="1538" applyFill="1"/>
    <xf numFmtId="0" fontId="52" fillId="0" borderId="0" xfId="1538" applyFont="1" applyAlignment="1">
      <alignment horizontal="center"/>
    </xf>
    <xf numFmtId="167" fontId="52" fillId="0" borderId="0" xfId="1538" applyNumberFormat="1" applyFont="1"/>
    <xf numFmtId="0" fontId="115" fillId="29" borderId="3" xfId="1538" applyFill="1" applyBorder="1"/>
    <xf numFmtId="169" fontId="115" fillId="29" borderId="3" xfId="1538" applyNumberFormat="1" applyFill="1" applyBorder="1" applyAlignment="1">
      <alignment horizontal="right"/>
    </xf>
    <xf numFmtId="43" fontId="115" fillId="0" borderId="0" xfId="1538" applyNumberFormat="1"/>
    <xf numFmtId="167" fontId="115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5" fillId="29" borderId="3" xfId="1538" applyNumberFormat="1" applyFill="1" applyBorder="1"/>
    <xf numFmtId="10" fontId="115" fillId="29" borderId="3" xfId="1538" applyNumberFormat="1" applyFill="1" applyBorder="1"/>
    <xf numFmtId="0" fontId="152" fillId="0" borderId="0" xfId="1614" applyFont="1" applyAlignment="1">
      <alignment horizontal="center"/>
    </xf>
    <xf numFmtId="0" fontId="153" fillId="0" borderId="0" xfId="1614" applyFont="1" applyAlignment="1">
      <alignment horizontal="center" vertical="center"/>
    </xf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vertical="center"/>
    </xf>
    <xf numFmtId="0" fontId="155" fillId="0" borderId="0" xfId="1614" applyFont="1" applyAlignment="1">
      <alignment horizontal="center" vertical="center"/>
    </xf>
    <xf numFmtId="3" fontId="153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3" fillId="0" borderId="0" xfId="1614" applyFont="1" applyAlignment="1">
      <alignment horizontal="center"/>
    </xf>
    <xf numFmtId="3" fontId="152" fillId="0" borderId="0" xfId="1614" applyNumberFormat="1" applyFont="1" applyAlignment="1">
      <alignment horizontal="center"/>
    </xf>
    <xf numFmtId="0" fontId="157" fillId="0" borderId="0" xfId="1614" applyFont="1"/>
    <xf numFmtId="167" fontId="157" fillId="0" borderId="0" xfId="1652" applyNumberFormat="1" applyFont="1"/>
    <xf numFmtId="0" fontId="157" fillId="0" borderId="0" xfId="1614" applyFont="1" applyAlignment="1">
      <alignment horizontal="left" vertical="center"/>
    </xf>
    <xf numFmtId="0" fontId="157" fillId="0" borderId="0" xfId="1614" applyFont="1" applyAlignment="1">
      <alignment horizontal="center" vertical="center"/>
    </xf>
    <xf numFmtId="3" fontId="154" fillId="0" borderId="0" xfId="1614" applyNumberFormat="1" applyFont="1" applyAlignment="1">
      <alignment horizontal="left" vertical="center"/>
    </xf>
    <xf numFmtId="0" fontId="157" fillId="0" borderId="0" xfId="1614" applyFont="1" applyAlignment="1">
      <alignment horizontal="center"/>
    </xf>
    <xf numFmtId="0" fontId="154" fillId="0" borderId="0" xfId="1614" applyFont="1" applyAlignment="1">
      <alignment horizontal="center"/>
    </xf>
    <xf numFmtId="0" fontId="157" fillId="0" borderId="0" xfId="1614" applyFont="1" applyAlignment="1">
      <alignment horizontal="center" vertical="center" wrapText="1"/>
    </xf>
    <xf numFmtId="0" fontId="154" fillId="0" borderId="0" xfId="1614" applyFont="1" applyAlignment="1">
      <alignment horizontal="center" vertical="center" wrapText="1"/>
    </xf>
    <xf numFmtId="3" fontId="153" fillId="0" borderId="0" xfId="1614" applyNumberFormat="1" applyFont="1" applyAlignment="1">
      <alignment vertical="center"/>
    </xf>
    <xf numFmtId="0" fontId="154" fillId="0" borderId="20" xfId="1615" applyFont="1" applyBorder="1" applyAlignment="1">
      <alignment horizontal="center" vertical="center"/>
    </xf>
    <xf numFmtId="0" fontId="154" fillId="0" borderId="21" xfId="1615" applyFont="1" applyBorder="1" applyAlignment="1">
      <alignment horizontal="left" vertical="center" wrapText="1"/>
    </xf>
    <xf numFmtId="0" fontId="153" fillId="0" borderId="21" xfId="1614" applyFont="1" applyBorder="1" applyAlignment="1">
      <alignment horizontal="center" vertical="center" wrapText="1"/>
    </xf>
    <xf numFmtId="0" fontId="160" fillId="0" borderId="21" xfId="1614" applyFont="1" applyBorder="1" applyAlignment="1">
      <alignment horizontal="center" vertical="center"/>
    </xf>
    <xf numFmtId="3" fontId="160" fillId="0" borderId="21" xfId="1614" applyNumberFormat="1" applyFont="1" applyBorder="1" applyAlignment="1">
      <alignment horizontal="center" vertical="center"/>
    </xf>
    <xf numFmtId="3" fontId="153" fillId="0" borderId="21" xfId="1614" applyNumberFormat="1" applyFont="1" applyBorder="1" applyAlignment="1">
      <alignment horizontal="center" vertical="center"/>
    </xf>
    <xf numFmtId="3" fontId="153" fillId="0" borderId="22" xfId="1614" applyNumberFormat="1" applyFont="1" applyBorder="1" applyAlignment="1">
      <alignment horizontal="center" vertical="center"/>
    </xf>
    <xf numFmtId="3" fontId="153" fillId="0" borderId="0" xfId="1614" applyNumberFormat="1" applyFont="1" applyAlignment="1">
      <alignment horizontal="center"/>
    </xf>
    <xf numFmtId="3" fontId="152" fillId="0" borderId="0" xfId="1614" applyNumberFormat="1" applyFont="1" applyAlignment="1">
      <alignment horizontal="center" vertical="center"/>
    </xf>
    <xf numFmtId="0" fontId="160" fillId="0" borderId="0" xfId="1614" applyFont="1" applyAlignment="1">
      <alignment horizontal="center"/>
    </xf>
    <xf numFmtId="0" fontId="154" fillId="0" borderId="20" xfId="1653" applyFont="1" applyBorder="1" applyAlignment="1">
      <alignment horizontal="center" vertical="center"/>
    </xf>
    <xf numFmtId="0" fontId="154" fillId="0" borderId="21" xfId="1451" applyFont="1" applyBorder="1" applyAlignment="1">
      <alignment horizontal="left" vertical="center" wrapText="1"/>
    </xf>
    <xf numFmtId="0" fontId="155" fillId="0" borderId="21" xfId="1653" applyFont="1" applyBorder="1" applyAlignment="1">
      <alignment horizontal="center" vertical="center"/>
    </xf>
    <xf numFmtId="3" fontId="156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/>
    </xf>
    <xf numFmtId="0" fontId="155" fillId="0" borderId="20" xfId="1653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53" fillId="0" borderId="20" xfId="1652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60" fillId="0" borderId="21" xfId="1652" applyFont="1" applyBorder="1" applyAlignment="1">
      <alignment horizontal="center" vertical="center"/>
    </xf>
    <xf numFmtId="0" fontId="160" fillId="0" borderId="49" xfId="1652" applyFont="1" applyBorder="1" applyAlignment="1">
      <alignment horizontal="center" vertical="center"/>
    </xf>
    <xf numFmtId="0" fontId="160" fillId="0" borderId="3" xfId="1652" applyFont="1" applyBorder="1" applyAlignment="1">
      <alignment vertical="center" wrapText="1"/>
    </xf>
    <xf numFmtId="0" fontId="153" fillId="0" borderId="3" xfId="1614" applyFont="1" applyBorder="1" applyAlignment="1">
      <alignment horizontal="center" vertical="center" wrapText="1"/>
    </xf>
    <xf numFmtId="0" fontId="160" fillId="0" borderId="3" xfId="1614" applyFont="1" applyBorder="1" applyAlignment="1">
      <alignment horizontal="center" vertical="center"/>
    </xf>
    <xf numFmtId="0" fontId="160" fillId="0" borderId="3" xfId="1652" applyFont="1" applyBorder="1" applyAlignment="1">
      <alignment horizontal="center" vertical="center"/>
    </xf>
    <xf numFmtId="207" fontId="160" fillId="0" borderId="3" xfId="1614" applyNumberFormat="1" applyFont="1" applyBorder="1" applyAlignment="1">
      <alignment horizontal="center" vertical="center"/>
    </xf>
    <xf numFmtId="3" fontId="153" fillId="0" borderId="3" xfId="1614" applyNumberFormat="1" applyFont="1" applyBorder="1" applyAlignment="1">
      <alignment horizontal="center" vertical="center"/>
    </xf>
    <xf numFmtId="3" fontId="153" fillId="0" borderId="39" xfId="1614" applyNumberFormat="1" applyFont="1" applyBorder="1" applyAlignment="1">
      <alignment horizontal="center" vertical="center"/>
    </xf>
    <xf numFmtId="0" fontId="160" fillId="0" borderId="20" xfId="1652" applyFont="1" applyBorder="1" applyAlignment="1">
      <alignment horizontal="center" vertical="center"/>
    </xf>
    <xf numFmtId="0" fontId="160" fillId="0" borderId="21" xfId="1652" applyFont="1" applyBorder="1" applyAlignment="1">
      <alignment vertical="center" wrapText="1"/>
    </xf>
    <xf numFmtId="0" fontId="153" fillId="0" borderId="23" xfId="1614" applyFont="1" applyBorder="1" applyAlignment="1">
      <alignment horizontal="center" vertical="center"/>
    </xf>
    <xf numFmtId="0" fontId="153" fillId="0" borderId="24" xfId="1614" applyFont="1" applyBorder="1" applyAlignment="1">
      <alignment horizontal="left" vertical="center"/>
    </xf>
    <xf numFmtId="0" fontId="153" fillId="0" borderId="24" xfId="1614" applyFont="1" applyBorder="1" applyAlignment="1">
      <alignment vertical="center"/>
    </xf>
    <xf numFmtId="0" fontId="160" fillId="0" borderId="24" xfId="1614" applyFont="1" applyBorder="1" applyAlignment="1">
      <alignment horizontal="center" vertical="center"/>
    </xf>
    <xf numFmtId="3" fontId="153" fillId="0" borderId="24" xfId="1614" applyNumberFormat="1" applyFont="1" applyBorder="1" applyAlignment="1">
      <alignment horizontal="center" vertical="center"/>
    </xf>
    <xf numFmtId="3" fontId="153" fillId="0" borderId="25" xfId="1614" applyNumberFormat="1" applyFont="1" applyBorder="1" applyAlignment="1">
      <alignment horizontal="center" vertical="center"/>
    </xf>
    <xf numFmtId="0" fontId="155" fillId="0" borderId="26" xfId="1614" applyFont="1" applyBorder="1" applyAlignment="1">
      <alignment horizontal="center" vertical="center"/>
    </xf>
    <xf numFmtId="37" fontId="157" fillId="0" borderId="27" xfId="1614" applyNumberFormat="1" applyFont="1" applyBorder="1" applyAlignment="1">
      <alignment horizontal="center"/>
    </xf>
    <xf numFmtId="37" fontId="155" fillId="0" borderId="27" xfId="1614" applyNumberFormat="1" applyFont="1" applyBorder="1" applyAlignment="1">
      <alignment horizontal="center"/>
    </xf>
    <xf numFmtId="0" fontId="155" fillId="0" borderId="28" xfId="1614" applyFont="1" applyBorder="1" applyAlignment="1">
      <alignment horizontal="center" vertical="center"/>
    </xf>
    <xf numFmtId="37" fontId="157" fillId="0" borderId="29" xfId="1614" applyNumberFormat="1" applyFont="1" applyBorder="1" applyAlignment="1">
      <alignment horizontal="center"/>
    </xf>
    <xf numFmtId="37" fontId="155" fillId="0" borderId="29" xfId="1614" applyNumberFormat="1" applyFont="1" applyBorder="1" applyAlignment="1">
      <alignment horizontal="center"/>
    </xf>
    <xf numFmtId="37" fontId="161" fillId="0" borderId="30" xfId="1614" applyNumberFormat="1" applyFont="1" applyBorder="1" applyAlignment="1">
      <alignment horizontal="center"/>
    </xf>
    <xf numFmtId="37" fontId="161" fillId="0" borderId="32" xfId="1614" applyNumberFormat="1" applyFont="1" applyBorder="1" applyAlignment="1">
      <alignment horizontal="center"/>
    </xf>
    <xf numFmtId="0" fontId="161" fillId="0" borderId="34" xfId="1614" applyFont="1" applyBorder="1" applyAlignment="1">
      <alignment vertical="center"/>
    </xf>
    <xf numFmtId="0" fontId="155" fillId="0" borderId="19" xfId="1614" applyFont="1" applyBorder="1"/>
    <xf numFmtId="0" fontId="155" fillId="0" borderId="19" xfId="1614" applyFont="1" applyBorder="1" applyAlignment="1">
      <alignment horizontal="center"/>
    </xf>
    <xf numFmtId="0" fontId="155" fillId="0" borderId="19" xfId="1614" applyFont="1" applyBorder="1" applyAlignment="1">
      <alignment horizontal="right"/>
    </xf>
    <xf numFmtId="0" fontId="155" fillId="0" borderId="31" xfId="1614" applyFont="1" applyBorder="1" applyAlignment="1">
      <alignment horizontal="right"/>
    </xf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vertical="center"/>
    </xf>
    <xf numFmtId="0" fontId="160" fillId="0" borderId="0" xfId="1614" applyFont="1" applyAlignment="1">
      <alignment horizontal="center" vertical="center"/>
    </xf>
    <xf numFmtId="165" fontId="160" fillId="0" borderId="0" xfId="1652" applyNumberFormat="1" applyFont="1" applyAlignment="1">
      <alignment vertical="center"/>
    </xf>
    <xf numFmtId="0" fontId="155" fillId="0" borderId="0" xfId="1652" applyFont="1" applyAlignment="1">
      <alignment horizontal="right"/>
    </xf>
    <xf numFmtId="0" fontId="162" fillId="0" borderId="0" xfId="1644" applyFont="1" applyAlignment="1">
      <alignment horizontal="center" vertical="center"/>
    </xf>
    <xf numFmtId="0" fontId="160" fillId="0" borderId="0" xfId="1652" applyFont="1" applyAlignment="1">
      <alignment vertical="center"/>
    </xf>
    <xf numFmtId="0" fontId="163" fillId="39" borderId="83" xfId="2670" applyFont="1" applyFill="1" applyBorder="1" applyAlignment="1">
      <alignment horizontal="left" vertical="center"/>
    </xf>
    <xf numFmtId="0" fontId="163" fillId="39" borderId="84" xfId="2670" applyFont="1" applyFill="1" applyBorder="1" applyAlignment="1">
      <alignment horizontal="center" vertical="center"/>
    </xf>
    <xf numFmtId="0" fontId="163" fillId="39" borderId="86" xfId="2670" applyFont="1" applyFill="1" applyBorder="1" applyAlignment="1">
      <alignment horizontal="left" vertical="center"/>
    </xf>
    <xf numFmtId="0" fontId="163" fillId="39" borderId="82" xfId="2670" applyFont="1" applyFill="1" applyBorder="1" applyAlignment="1">
      <alignment horizontal="center" vertical="center"/>
    </xf>
    <xf numFmtId="0" fontId="163" fillId="39" borderId="88" xfId="2670" applyFont="1" applyFill="1" applyBorder="1" applyAlignment="1">
      <alignment horizontal="left" vertical="center"/>
    </xf>
    <xf numFmtId="0" fontId="163" fillId="39" borderId="89" xfId="2670" applyFont="1" applyFill="1" applyBorder="1" applyAlignment="1">
      <alignment horizontal="center" vertical="center"/>
    </xf>
    <xf numFmtId="167" fontId="144" fillId="40" borderId="85" xfId="2672" applyFont="1" applyFill="1" applyBorder="1" applyAlignment="1" applyProtection="1">
      <alignment horizontal="right" vertical="center" wrapText="1"/>
      <protection locked="0"/>
    </xf>
    <xf numFmtId="167" fontId="144" fillId="40" borderId="87" xfId="2672" applyFont="1" applyFill="1" applyBorder="1" applyAlignment="1" applyProtection="1">
      <alignment horizontal="right" vertical="center"/>
      <protection locked="0"/>
    </xf>
    <xf numFmtId="169" fontId="144" fillId="40" borderId="87" xfId="2672" applyNumberFormat="1" applyFont="1" applyFill="1" applyBorder="1" applyAlignment="1" applyProtection="1">
      <alignment horizontal="right" vertical="center"/>
      <protection locked="0"/>
    </xf>
    <xf numFmtId="169" fontId="144" fillId="40" borderId="90" xfId="2672" applyNumberFormat="1" applyFont="1" applyFill="1" applyBorder="1" applyAlignment="1" applyProtection="1">
      <alignment horizontal="right" vertical="center"/>
      <protection locked="0"/>
    </xf>
    <xf numFmtId="0" fontId="124" fillId="0" borderId="0" xfId="1451" applyFont="1"/>
    <xf numFmtId="0" fontId="125" fillId="0" borderId="0" xfId="1451" applyFont="1" applyAlignment="1">
      <alignment vertical="center"/>
    </xf>
    <xf numFmtId="0" fontId="151" fillId="0" borderId="0" xfId="1451" applyFont="1"/>
    <xf numFmtId="0" fontId="126" fillId="0" borderId="0" xfId="1451" applyFont="1" applyAlignment="1">
      <alignment vertical="center"/>
    </xf>
    <xf numFmtId="0" fontId="127" fillId="0" borderId="0" xfId="1451" applyFont="1" applyAlignment="1">
      <alignment horizontal="center" vertical="center"/>
    </xf>
    <xf numFmtId="0" fontId="128" fillId="0" borderId="0" xfId="1451" applyFont="1"/>
    <xf numFmtId="0" fontId="129" fillId="0" borderId="0" xfId="1451" applyFont="1"/>
    <xf numFmtId="0" fontId="119" fillId="0" borderId="0" xfId="1451" applyFont="1" applyAlignment="1">
      <alignment vertical="center"/>
    </xf>
    <xf numFmtId="0" fontId="119" fillId="0" borderId="0" xfId="1451" applyFont="1" applyAlignment="1">
      <alignment horizontal="center" vertical="center"/>
    </xf>
    <xf numFmtId="0" fontId="124" fillId="0" borderId="0" xfId="1451" applyFont="1" applyAlignment="1">
      <alignment horizontal="center" vertical="center"/>
    </xf>
    <xf numFmtId="0" fontId="124" fillId="0" borderId="0" xfId="1451" applyFont="1" applyAlignment="1">
      <alignment horizontal="center"/>
    </xf>
    <xf numFmtId="0" fontId="126" fillId="35" borderId="0" xfId="1451" applyFont="1" applyFill="1" applyAlignment="1">
      <alignment vertical="center"/>
    </xf>
    <xf numFmtId="0" fontId="129" fillId="0" borderId="19" xfId="1451" applyFont="1" applyBorder="1" applyAlignment="1">
      <alignment horizontal="center"/>
    </xf>
    <xf numFmtId="0" fontId="129" fillId="0" borderId="19" xfId="1451" applyFont="1" applyBorder="1"/>
    <xf numFmtId="1" fontId="110" fillId="0" borderId="0" xfId="2673" applyNumberFormat="1" applyFont="1" applyAlignment="1">
      <alignment horizontal="center" vertical="center" wrapText="1"/>
    </xf>
    <xf numFmtId="1" fontId="108" fillId="0" borderId="0" xfId="2673" applyNumberFormat="1" applyFont="1" applyAlignment="1">
      <alignment horizontal="center" vertical="center" wrapText="1"/>
    </xf>
    <xf numFmtId="0" fontId="109" fillId="0" borderId="62" xfId="2673" applyFont="1" applyBorder="1" applyAlignment="1">
      <alignment horizontal="center" vertical="center" wrapText="1"/>
    </xf>
    <xf numFmtId="0" fontId="167" fillId="0" borderId="0" xfId="2673" applyFont="1" applyAlignment="1">
      <alignment horizontal="center" vertical="center" wrapText="1"/>
    </xf>
    <xf numFmtId="0" fontId="168" fillId="0" borderId="0" xfId="2673" applyFont="1" applyAlignment="1">
      <alignment vertical="center" wrapText="1"/>
    </xf>
    <xf numFmtId="0" fontId="169" fillId="0" borderId="0" xfId="2673" applyFont="1" applyAlignment="1">
      <alignment vertical="center" wrapText="1"/>
    </xf>
    <xf numFmtId="0" fontId="150" fillId="35" borderId="94" xfId="2673" applyFont="1" applyFill="1" applyBorder="1" applyAlignment="1">
      <alignment vertical="center" wrapText="1"/>
    </xf>
    <xf numFmtId="0" fontId="150" fillId="43" borderId="94" xfId="2673" applyFont="1" applyFill="1" applyBorder="1" applyAlignment="1">
      <alignment vertical="center" wrapText="1"/>
    </xf>
    <xf numFmtId="0" fontId="166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1" fontId="173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8" fillId="35" borderId="32" xfId="2673" applyFont="1" applyFill="1" applyBorder="1" applyAlignment="1">
      <alignment vertical="center" wrapText="1"/>
    </xf>
    <xf numFmtId="0" fontId="138" fillId="43" borderId="32" xfId="2673" applyFont="1" applyFill="1" applyBorder="1" applyAlignment="1">
      <alignment vertical="center" wrapText="1"/>
    </xf>
    <xf numFmtId="0" fontId="138" fillId="0" borderId="0" xfId="2673" applyFont="1" applyAlignment="1">
      <alignment vertical="center" wrapText="1"/>
    </xf>
    <xf numFmtId="2" fontId="138" fillId="0" borderId="0" xfId="2673" applyNumberFormat="1" applyFont="1" applyAlignment="1">
      <alignment horizontal="center" vertical="center" wrapText="1"/>
    </xf>
    <xf numFmtId="0" fontId="109" fillId="0" borderId="3" xfId="2673" applyFont="1" applyBorder="1" applyAlignment="1">
      <alignment horizontal="center" vertical="center" wrapText="1"/>
    </xf>
    <xf numFmtId="0" fontId="150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1" fillId="0" borderId="0" xfId="2673" applyNumberFormat="1" applyAlignment="1">
      <alignment vertical="center" wrapText="1"/>
    </xf>
    <xf numFmtId="1" fontId="11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8" fillId="0" borderId="0" xfId="2675" applyFont="1" applyFill="1" applyBorder="1" applyAlignment="1">
      <alignment horizontal="center" vertical="center" wrapText="1"/>
    </xf>
    <xf numFmtId="1" fontId="138" fillId="0" borderId="50" xfId="2673" applyNumberFormat="1" applyFont="1" applyBorder="1" applyAlignment="1">
      <alignment vertical="center" wrapText="1"/>
    </xf>
    <xf numFmtId="0" fontId="174" fillId="0" borderId="0" xfId="2673" applyFont="1" applyAlignment="1">
      <alignment vertical="center" wrapText="1"/>
    </xf>
    <xf numFmtId="0" fontId="174" fillId="0" borderId="0" xfId="2673" applyFont="1" applyAlignment="1">
      <alignment horizontal="center" vertical="center" wrapText="1"/>
    </xf>
    <xf numFmtId="2" fontId="174" fillId="0" borderId="0" xfId="2673" applyNumberFormat="1" applyFont="1" applyAlignment="1">
      <alignment horizontal="center" vertical="center" wrapText="1"/>
    </xf>
    <xf numFmtId="1" fontId="174" fillId="0" borderId="0" xfId="2673" applyNumberFormat="1" applyFont="1" applyAlignment="1">
      <alignment horizontal="center" vertical="center" wrapText="1"/>
    </xf>
    <xf numFmtId="0" fontId="175" fillId="0" borderId="0" xfId="2673" applyFont="1" applyAlignment="1">
      <alignment vertical="center" wrapText="1"/>
    </xf>
    <xf numFmtId="0" fontId="150" fillId="35" borderId="51" xfId="2673" applyFont="1" applyFill="1" applyBorder="1" applyAlignment="1">
      <alignment vertical="center" wrapText="1"/>
    </xf>
    <xf numFmtId="0" fontId="150" fillId="0" borderId="53" xfId="2673" applyFont="1" applyBorder="1" applyAlignment="1">
      <alignment horizontal="center" vertical="center" wrapText="1"/>
    </xf>
    <xf numFmtId="0" fontId="150" fillId="35" borderId="49" xfId="2673" applyFont="1" applyFill="1" applyBorder="1" applyAlignment="1">
      <alignment vertical="center" wrapText="1"/>
    </xf>
    <xf numFmtId="1" fontId="138" fillId="0" borderId="58" xfId="2673" applyNumberFormat="1" applyFont="1" applyBorder="1" applyAlignment="1">
      <alignment vertical="center" wrapText="1"/>
    </xf>
    <xf numFmtId="0" fontId="138" fillId="35" borderId="49" xfId="2673" applyFont="1" applyFill="1" applyBorder="1" applyAlignment="1">
      <alignment vertical="center" wrapText="1"/>
    </xf>
    <xf numFmtId="0" fontId="138" fillId="35" borderId="98" xfId="2673" applyFont="1" applyFill="1" applyBorder="1" applyAlignment="1">
      <alignment vertical="center" wrapText="1"/>
    </xf>
    <xf numFmtId="0" fontId="109" fillId="0" borderId="64" xfId="2673" applyFont="1" applyBorder="1" applyAlignment="1">
      <alignment horizontal="center" vertical="center" wrapText="1"/>
    </xf>
    <xf numFmtId="0" fontId="150" fillId="0" borderId="51" xfId="2673" applyFont="1" applyBorder="1" applyAlignment="1">
      <alignment vertical="center" wrapText="1"/>
    </xf>
    <xf numFmtId="0" fontId="150" fillId="0" borderId="49" xfId="2673" applyFont="1" applyBorder="1" applyAlignment="1">
      <alignment vertical="center" wrapText="1"/>
    </xf>
    <xf numFmtId="0" fontId="138" fillId="0" borderId="49" xfId="2673" applyFont="1" applyBorder="1" applyAlignment="1">
      <alignment vertical="center" wrapText="1"/>
    </xf>
    <xf numFmtId="0" fontId="138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5" fillId="33" borderId="60" xfId="0" applyFont="1" applyFill="1" applyBorder="1" applyAlignment="1">
      <alignment horizontal="left" vertical="center"/>
    </xf>
    <xf numFmtId="0" fontId="95" fillId="33" borderId="61" xfId="0" applyFont="1" applyFill="1" applyBorder="1" applyAlignment="1">
      <alignment horizontal="left" vertical="center"/>
    </xf>
    <xf numFmtId="49" fontId="95" fillId="33" borderId="60" xfId="0" applyNumberFormat="1" applyFont="1" applyFill="1" applyBorder="1" applyAlignment="1">
      <alignment horizontal="left" vertical="center" wrapText="1"/>
    </xf>
    <xf numFmtId="49" fontId="95" fillId="33" borderId="61" xfId="0" applyNumberFormat="1" applyFont="1" applyFill="1" applyBorder="1" applyAlignment="1">
      <alignment horizontal="left" vertical="center"/>
    </xf>
    <xf numFmtId="41" fontId="156" fillId="0" borderId="0" xfId="2676" applyFont="1" applyAlignment="1">
      <alignment horizontal="center" vertical="center"/>
    </xf>
    <xf numFmtId="0" fontId="10" fillId="0" borderId="0" xfId="2670" applyFont="1" applyAlignment="1">
      <alignment horizontal="center" vertical="center"/>
    </xf>
    <xf numFmtId="0" fontId="131" fillId="0" borderId="0" xfId="2670" applyFont="1" applyAlignment="1">
      <alignment horizontal="left" vertical="center"/>
    </xf>
    <xf numFmtId="0" fontId="10" fillId="0" borderId="21" xfId="1653" applyFont="1" applyBorder="1" applyAlignment="1">
      <alignment horizontal="left" vertical="center" wrapText="1"/>
    </xf>
    <xf numFmtId="207" fontId="47" fillId="0" borderId="21" xfId="2549" applyNumberFormat="1" applyFont="1" applyBorder="1" applyAlignment="1">
      <alignment horizontal="center" vertical="center" wrapText="1"/>
    </xf>
    <xf numFmtId="0" fontId="47" fillId="0" borderId="21" xfId="2677" applyFont="1" applyBorder="1" applyAlignment="1">
      <alignment horizontal="left" vertical="center" wrapText="1"/>
    </xf>
    <xf numFmtId="0" fontId="119" fillId="33" borderId="0" xfId="0" applyFont="1" applyFill="1" applyAlignment="1">
      <alignment horizontal="left"/>
    </xf>
    <xf numFmtId="169" fontId="148" fillId="47" borderId="0" xfId="2672" applyNumberFormat="1" applyFont="1" applyFill="1" applyBorder="1" applyAlignment="1" applyProtection="1">
      <alignment horizontal="right" vertical="center"/>
    </xf>
    <xf numFmtId="0" fontId="178" fillId="0" borderId="69" xfId="1450" applyFont="1" applyBorder="1" applyAlignment="1">
      <alignment horizontal="center" vertical="center"/>
    </xf>
    <xf numFmtId="0" fontId="178" fillId="0" borderId="99" xfId="1450" applyFont="1" applyBorder="1" applyAlignment="1">
      <alignment horizontal="center" vertical="center"/>
    </xf>
    <xf numFmtId="0" fontId="9" fillId="0" borderId="20" xfId="1652" applyFont="1" applyBorder="1" applyAlignment="1">
      <alignment horizontal="center" vertical="center"/>
    </xf>
    <xf numFmtId="0" fontId="131" fillId="0" borderId="20" xfId="1652" applyFont="1" applyBorder="1" applyAlignment="1">
      <alignment horizontal="center" vertical="center"/>
    </xf>
    <xf numFmtId="0" fontId="131" fillId="0" borderId="21" xfId="1652" applyFont="1" applyBorder="1" applyAlignment="1">
      <alignment horizontal="left" vertical="center" wrapText="1"/>
    </xf>
    <xf numFmtId="0" fontId="9" fillId="0" borderId="21" xfId="1652" applyFont="1" applyBorder="1" applyAlignment="1">
      <alignment horizontal="left" vertical="center" wrapText="1"/>
    </xf>
    <xf numFmtId="0" fontId="8" fillId="0" borderId="20" xfId="1652" applyFont="1" applyBorder="1" applyAlignment="1">
      <alignment horizontal="center" vertical="center"/>
    </xf>
    <xf numFmtId="0" fontId="8" fillId="0" borderId="21" xfId="1652" applyFont="1" applyBorder="1" applyAlignment="1">
      <alignment vertical="center" wrapText="1"/>
    </xf>
    <xf numFmtId="0" fontId="8" fillId="0" borderId="21" xfId="1652" applyFont="1" applyBorder="1" applyAlignment="1">
      <alignment horizontal="center" vertical="center"/>
    </xf>
    <xf numFmtId="0" fontId="131" fillId="0" borderId="21" xfId="1652" applyFont="1" applyBorder="1" applyAlignment="1">
      <alignment vertical="center" wrapText="1"/>
    </xf>
    <xf numFmtId="0" fontId="13" fillId="0" borderId="21" xfId="1614" applyFont="1" applyBorder="1" applyAlignment="1">
      <alignment horizontal="center" vertical="center"/>
    </xf>
    <xf numFmtId="0" fontId="13" fillId="0" borderId="21" xfId="1614" applyFont="1" applyBorder="1" applyAlignment="1">
      <alignment horizontal="center" vertical="center" wrapText="1"/>
    </xf>
    <xf numFmtId="0" fontId="117" fillId="0" borderId="20" xfId="1652" applyFont="1" applyBorder="1" applyAlignment="1">
      <alignment horizontal="center" vertical="center"/>
    </xf>
    <xf numFmtId="0" fontId="47" fillId="0" borderId="21" xfId="0" applyFont="1" applyBorder="1" applyAlignment="1">
      <alignment horizontal="left" vertical="center" wrapText="1"/>
    </xf>
    <xf numFmtId="3" fontId="13" fillId="0" borderId="21" xfId="1599" applyNumberFormat="1" applyFont="1" applyBorder="1" applyAlignment="1">
      <alignment horizontal="center" vertical="center"/>
    </xf>
    <xf numFmtId="0" fontId="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vertical="center" wrapText="1"/>
    </xf>
    <xf numFmtId="0" fontId="6" fillId="0" borderId="21" xfId="1652" applyFont="1" applyBorder="1" applyAlignment="1">
      <alignment horizontal="center" vertical="center"/>
    </xf>
    <xf numFmtId="0" fontId="6" fillId="0" borderId="21" xfId="1652" applyFont="1" applyBorder="1" applyAlignment="1">
      <alignment horizontal="left" vertical="center" wrapText="1"/>
    </xf>
    <xf numFmtId="0" fontId="5" fillId="0" borderId="21" xfId="1652" applyFont="1" applyBorder="1" applyAlignment="1">
      <alignment horizontal="left" vertical="center" wrapText="1"/>
    </xf>
    <xf numFmtId="0" fontId="24" fillId="0" borderId="21" xfId="1451" applyBorder="1" applyAlignment="1">
      <alignment horizontal="center" vertical="center" wrapText="1"/>
    </xf>
    <xf numFmtId="0" fontId="4" fillId="0" borderId="21" xfId="1652" applyFont="1" applyBorder="1" applyAlignment="1">
      <alignment vertical="center" wrapText="1"/>
    </xf>
    <xf numFmtId="0" fontId="117" fillId="0" borderId="21" xfId="1652" applyFont="1" applyBorder="1" applyAlignment="1">
      <alignment vertical="center"/>
    </xf>
    <xf numFmtId="0" fontId="47" fillId="0" borderId="21" xfId="1450" applyFont="1" applyBorder="1" applyAlignment="1">
      <alignment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horizontal="left" vertical="center" wrapText="1"/>
    </xf>
    <xf numFmtId="0" fontId="131" fillId="48" borderId="21" xfId="1652" applyFont="1" applyFill="1" applyBorder="1" applyAlignment="1">
      <alignment horizontal="left"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/>
    </xf>
    <xf numFmtId="0" fontId="2" fillId="0" borderId="21" xfId="1652" applyFont="1" applyBorder="1" applyAlignment="1">
      <alignment horizontal="center" vertical="center"/>
    </xf>
    <xf numFmtId="3" fontId="46" fillId="31" borderId="38" xfId="1615" applyNumberFormat="1" applyFont="1" applyFill="1" applyBorder="1" applyAlignment="1">
      <alignment horizontal="center" vertical="center"/>
    </xf>
    <xf numFmtId="3" fontId="46" fillId="31" borderId="66" xfId="1615" applyNumberFormat="1" applyFont="1" applyFill="1" applyBorder="1" applyAlignment="1">
      <alignment horizontal="center" vertical="center"/>
    </xf>
    <xf numFmtId="3" fontId="46" fillId="31" borderId="18" xfId="1615" applyNumberFormat="1" applyFont="1" applyFill="1" applyBorder="1" applyAlignment="1">
      <alignment horizontal="center" vertical="center"/>
    </xf>
    <xf numFmtId="3" fontId="46" fillId="31" borderId="42" xfId="1615" applyNumberFormat="1" applyFont="1" applyFill="1" applyBorder="1" applyAlignment="1">
      <alignment horizontal="center" vertical="center"/>
    </xf>
    <xf numFmtId="3" fontId="46" fillId="31" borderId="43" xfId="1615" applyNumberFormat="1" applyFont="1" applyFill="1" applyBorder="1" applyAlignment="1">
      <alignment horizontal="center" vertical="center"/>
    </xf>
    <xf numFmtId="3" fontId="46" fillId="31" borderId="67" xfId="1615" applyNumberFormat="1" applyFont="1" applyFill="1" applyBorder="1" applyAlignment="1">
      <alignment horizontal="center" vertical="center"/>
    </xf>
    <xf numFmtId="3" fontId="46" fillId="31" borderId="3" xfId="1615" applyNumberFormat="1" applyFont="1" applyFill="1" applyBorder="1" applyAlignment="1">
      <alignment horizontal="center" vertical="center"/>
    </xf>
    <xf numFmtId="0" fontId="99" fillId="0" borderId="0" xfId="1653" applyFont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5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 wrapText="1"/>
    </xf>
    <xf numFmtId="0" fontId="99" fillId="0" borderId="0" xfId="1652" applyFont="1" applyAlignment="1">
      <alignment horizontal="center" vertical="center"/>
    </xf>
    <xf numFmtId="0" fontId="53" fillId="0" borderId="51" xfId="1614" applyFont="1" applyBorder="1" applyAlignment="1">
      <alignment horizontal="center" vertical="center"/>
    </xf>
    <xf numFmtId="0" fontId="53" fillId="0" borderId="49" xfId="1614" applyFont="1" applyBorder="1" applyAlignment="1">
      <alignment horizontal="center" vertical="center"/>
    </xf>
    <xf numFmtId="0" fontId="53" fillId="0" borderId="52" xfId="1614" applyFont="1" applyBorder="1" applyAlignment="1">
      <alignment horizontal="center" vertical="center"/>
    </xf>
    <xf numFmtId="0" fontId="53" fillId="0" borderId="21" xfId="1614" applyFont="1" applyBorder="1" applyAlignment="1">
      <alignment horizontal="center" vertical="center"/>
    </xf>
    <xf numFmtId="0" fontId="53" fillId="0" borderId="33" xfId="1614" applyFont="1" applyBorder="1" applyAlignment="1">
      <alignment horizontal="center" vertical="center"/>
    </xf>
    <xf numFmtId="0" fontId="55" fillId="0" borderId="53" xfId="1614" applyFont="1" applyBorder="1" applyAlignment="1">
      <alignment horizontal="center" vertical="center"/>
    </xf>
    <xf numFmtId="0" fontId="55" fillId="0" borderId="3" xfId="1614" applyFont="1" applyBorder="1" applyAlignment="1">
      <alignment horizontal="center" vertical="center"/>
    </xf>
    <xf numFmtId="0" fontId="53" fillId="0" borderId="52" xfId="1614" applyFont="1" applyBorder="1" applyAlignment="1">
      <alignment horizontal="center" vertical="center" wrapText="1"/>
    </xf>
    <xf numFmtId="0" fontId="53" fillId="0" borderId="21" xfId="1614" applyFont="1" applyBorder="1" applyAlignment="1">
      <alignment horizontal="center" vertical="center" wrapText="1"/>
    </xf>
    <xf numFmtId="0" fontId="53" fillId="0" borderId="33" xfId="1614" applyFont="1" applyBorder="1" applyAlignment="1">
      <alignment horizontal="center" vertical="center" wrapText="1"/>
    </xf>
    <xf numFmtId="0" fontId="55" fillId="0" borderId="54" xfId="1614" applyFont="1" applyBorder="1" applyAlignment="1">
      <alignment horizontal="center" vertical="center"/>
    </xf>
    <xf numFmtId="0" fontId="50" fillId="0" borderId="0" xfId="1652" applyFont="1" applyAlignment="1">
      <alignment horizontal="center" vertical="center"/>
    </xf>
    <xf numFmtId="0" fontId="114" fillId="0" borderId="0" xfId="1652" applyAlignment="1">
      <alignment horizontal="center" vertical="center"/>
    </xf>
    <xf numFmtId="0" fontId="55" fillId="0" borderId="39" xfId="1614" applyFont="1" applyBorder="1" applyAlignment="1">
      <alignment horizontal="center" vertical="center"/>
    </xf>
    <xf numFmtId="0" fontId="55" fillId="0" borderId="35" xfId="1652" applyFont="1" applyBorder="1" applyAlignment="1">
      <alignment horizontal="center" vertical="center" wrapText="1"/>
    </xf>
    <xf numFmtId="0" fontId="55" fillId="0" borderId="33" xfId="1652" applyFont="1" applyBorder="1" applyAlignment="1">
      <alignment horizontal="center" vertical="center" wrapText="1"/>
    </xf>
    <xf numFmtId="37" fontId="65" fillId="0" borderId="19" xfId="1614" applyNumberFormat="1" applyFont="1" applyBorder="1" applyAlignment="1">
      <alignment horizontal="center"/>
    </xf>
    <xf numFmtId="0" fontId="65" fillId="0" borderId="26" xfId="1614" applyFont="1" applyBorder="1" applyAlignment="1">
      <alignment horizontal="left" vertical="center"/>
    </xf>
    <xf numFmtId="0" fontId="65" fillId="0" borderId="36" xfId="1614" applyFont="1" applyBorder="1" applyAlignment="1">
      <alignment horizontal="left" vertical="center"/>
    </xf>
    <xf numFmtId="0" fontId="65" fillId="0" borderId="48" xfId="1614" applyFont="1" applyBorder="1" applyAlignment="1">
      <alignment horizontal="left" vertical="center"/>
    </xf>
    <xf numFmtId="0" fontId="65" fillId="0" borderId="28" xfId="1614" applyFont="1" applyBorder="1" applyAlignment="1">
      <alignment horizontal="left" vertical="center"/>
    </xf>
    <xf numFmtId="0" fontId="65" fillId="0" borderId="0" xfId="1614" applyFont="1" applyAlignment="1">
      <alignment horizontal="left" vertical="center"/>
    </xf>
    <xf numFmtId="0" fontId="65" fillId="0" borderId="37" xfId="1614" applyFont="1" applyBorder="1" applyAlignment="1">
      <alignment horizontal="left" vertical="center"/>
    </xf>
    <xf numFmtId="0" fontId="55" fillId="0" borderId="0" xfId="1614" applyFont="1" applyAlignment="1">
      <alignment horizontal="left" vertical="top" wrapText="1"/>
    </xf>
    <xf numFmtId="37" fontId="114" fillId="0" borderId="36" xfId="1614" applyNumberFormat="1" applyBorder="1" applyAlignment="1">
      <alignment horizontal="center"/>
    </xf>
    <xf numFmtId="37" fontId="114" fillId="0" borderId="0" xfId="1614" applyNumberFormat="1" applyAlignment="1">
      <alignment horizontal="center"/>
    </xf>
    <xf numFmtId="169" fontId="46" fillId="0" borderId="3" xfId="714" applyFont="1" applyFill="1" applyBorder="1" applyAlignment="1">
      <alignment horizontal="center" vertical="center" wrapText="1"/>
    </xf>
    <xf numFmtId="0" fontId="57" fillId="0" borderId="0" xfId="1448" applyFont="1" applyAlignment="1">
      <alignment horizontal="center" wrapText="1"/>
    </xf>
    <xf numFmtId="0" fontId="46" fillId="0" borderId="3" xfId="1448" applyFont="1" applyBorder="1" applyAlignment="1">
      <alignment horizontal="center" vertical="center" wrapText="1"/>
    </xf>
    <xf numFmtId="0" fontId="58" fillId="0" borderId="3" xfId="1448" applyFont="1" applyBorder="1" applyAlignment="1">
      <alignment horizontal="center" vertical="center" wrapText="1"/>
    </xf>
    <xf numFmtId="0" fontId="167" fillId="42" borderId="91" xfId="2673" applyFont="1" applyFill="1" applyBorder="1" applyAlignment="1">
      <alignment horizontal="center" vertical="center" wrapText="1"/>
    </xf>
    <xf numFmtId="0" fontId="167" fillId="42" borderId="92" xfId="2673" applyFont="1" applyFill="1" applyBorder="1" applyAlignment="1">
      <alignment horizontal="center" vertical="center" wrapText="1"/>
    </xf>
    <xf numFmtId="0" fontId="167" fillId="42" borderId="93" xfId="2673" applyFont="1" applyFill="1" applyBorder="1" applyAlignment="1">
      <alignment horizontal="center" vertical="center" wrapText="1"/>
    </xf>
    <xf numFmtId="43" fontId="150" fillId="43" borderId="7" xfId="2673" applyNumberFormat="1" applyFont="1" applyFill="1" applyBorder="1" applyAlignment="1">
      <alignment horizontal="center" vertical="center" wrapText="1"/>
    </xf>
    <xf numFmtId="0" fontId="150" fillId="43" borderId="58" xfId="2673" applyFont="1" applyFill="1" applyBorder="1" applyAlignment="1">
      <alignment horizontal="center" vertical="center" wrapText="1"/>
    </xf>
    <xf numFmtId="1" fontId="138" fillId="43" borderId="7" xfId="2673" applyNumberFormat="1" applyFont="1" applyFill="1" applyBorder="1" applyAlignment="1">
      <alignment horizontal="center" vertical="center" wrapText="1"/>
    </xf>
    <xf numFmtId="1" fontId="138" fillId="43" borderId="58" xfId="2673" applyNumberFormat="1" applyFont="1" applyFill="1" applyBorder="1" applyAlignment="1">
      <alignment horizontal="center" vertical="center" wrapText="1"/>
    </xf>
    <xf numFmtId="0" fontId="138" fillId="43" borderId="7" xfId="2673" applyFont="1" applyFill="1" applyBorder="1" applyAlignment="1">
      <alignment horizontal="center" vertical="center" wrapText="1"/>
    </xf>
    <xf numFmtId="0" fontId="138" fillId="43" borderId="58" xfId="2673" applyFont="1" applyFill="1" applyBorder="1" applyAlignment="1">
      <alignment horizontal="center" vertical="center" wrapText="1"/>
    </xf>
    <xf numFmtId="1" fontId="150" fillId="0" borderId="3" xfId="2673" applyNumberFormat="1" applyFont="1" applyBorder="1" applyAlignment="1">
      <alignment horizontal="center" vertical="center" wrapText="1"/>
    </xf>
    <xf numFmtId="1" fontId="150" fillId="0" borderId="39" xfId="2673" applyNumberFormat="1" applyFont="1" applyBorder="1" applyAlignment="1">
      <alignment horizontal="center" vertical="center" wrapText="1"/>
    </xf>
    <xf numFmtId="2" fontId="138" fillId="43" borderId="62" xfId="2673" applyNumberFormat="1" applyFont="1" applyFill="1" applyBorder="1" applyAlignment="1">
      <alignment horizontal="center" vertical="center" wrapText="1"/>
    </xf>
    <xf numFmtId="2" fontId="138" fillId="43" borderId="95" xfId="2673" applyNumberFormat="1" applyFont="1" applyFill="1" applyBorder="1" applyAlignment="1">
      <alignment horizontal="center" vertical="center" wrapText="1"/>
    </xf>
    <xf numFmtId="0" fontId="170" fillId="0" borderId="50" xfId="2673" applyFont="1" applyBorder="1" applyAlignment="1">
      <alignment horizontal="center" vertical="center" wrapText="1"/>
    </xf>
    <xf numFmtId="0" fontId="170" fillId="0" borderId="58" xfId="2673" applyFont="1" applyBorder="1" applyAlignment="1">
      <alignment horizontal="center" vertical="center" wrapText="1"/>
    </xf>
    <xf numFmtId="0" fontId="170" fillId="44" borderId="3" xfId="2673" applyFont="1" applyFill="1" applyBorder="1" applyAlignment="1">
      <alignment horizontal="center" vertical="center" wrapText="1"/>
    </xf>
    <xf numFmtId="0" fontId="170" fillId="44" borderId="39" xfId="2673" applyFont="1" applyFill="1" applyBorder="1" applyAlignment="1">
      <alignment horizontal="center" vertical="center" wrapText="1"/>
    </xf>
    <xf numFmtId="1" fontId="138" fillId="0" borderId="3" xfId="2673" applyNumberFormat="1" applyFont="1" applyBorder="1" applyAlignment="1">
      <alignment horizontal="center" vertical="center" wrapText="1"/>
    </xf>
    <xf numFmtId="1" fontId="138" fillId="0" borderId="39" xfId="2673" applyNumberFormat="1" applyFont="1" applyBorder="1" applyAlignment="1">
      <alignment horizontal="center" vertical="center" wrapText="1"/>
    </xf>
    <xf numFmtId="2" fontId="138" fillId="0" borderId="3" xfId="2673" applyNumberFormat="1" applyFont="1" applyBorder="1" applyAlignment="1">
      <alignment horizontal="center" vertical="center" wrapText="1"/>
    </xf>
    <xf numFmtId="2" fontId="138" fillId="0" borderId="39" xfId="2673" applyNumberFormat="1" applyFont="1" applyBorder="1" applyAlignment="1">
      <alignment horizontal="center" vertical="center" wrapText="1"/>
    </xf>
    <xf numFmtId="2" fontId="138" fillId="45" borderId="3" xfId="2673" applyNumberFormat="1" applyFont="1" applyFill="1" applyBorder="1" applyAlignment="1">
      <alignment horizontal="center" vertical="center" wrapText="1"/>
    </xf>
    <xf numFmtId="2" fontId="138" fillId="45" borderId="39" xfId="2673" applyNumberFormat="1" applyFont="1" applyFill="1" applyBorder="1" applyAlignment="1">
      <alignment horizontal="center" vertical="center" wrapText="1"/>
    </xf>
    <xf numFmtId="9" fontId="138" fillId="35" borderId="64" xfId="2675" applyFont="1" applyFill="1" applyBorder="1" applyAlignment="1">
      <alignment horizontal="center" vertical="center" wrapText="1"/>
    </xf>
    <xf numFmtId="9" fontId="138" fillId="35" borderId="65" xfId="2675" applyFont="1" applyFill="1" applyBorder="1" applyAlignment="1">
      <alignment horizontal="center" vertical="center" wrapText="1"/>
    </xf>
    <xf numFmtId="2" fontId="138" fillId="35" borderId="3" xfId="2673" applyNumberFormat="1" applyFont="1" applyFill="1" applyBorder="1" applyAlignment="1">
      <alignment horizontal="center" vertical="center" wrapText="1"/>
    </xf>
    <xf numFmtId="2" fontId="138" fillId="35" borderId="39" xfId="2673" applyNumberFormat="1" applyFont="1" applyFill="1" applyBorder="1" applyAlignment="1">
      <alignment horizontal="center" vertical="center" wrapText="1"/>
    </xf>
    <xf numFmtId="0" fontId="11" fillId="0" borderId="96" xfId="2673" applyBorder="1" applyAlignment="1">
      <alignment horizontal="center" vertical="center" wrapText="1"/>
    </xf>
    <xf numFmtId="0" fontId="11" fillId="0" borderId="6" xfId="2673" applyBorder="1" applyAlignment="1">
      <alignment horizontal="center" vertical="center" wrapText="1"/>
    </xf>
    <xf numFmtId="0" fontId="11" fillId="0" borderId="97" xfId="2673" applyBorder="1" applyAlignment="1">
      <alignment horizontal="center" vertical="center" wrapText="1"/>
    </xf>
    <xf numFmtId="9" fontId="174" fillId="0" borderId="0" xfId="2675" applyFont="1" applyFill="1" applyBorder="1" applyAlignment="1">
      <alignment horizontal="center" vertical="center" wrapText="1"/>
    </xf>
    <xf numFmtId="0" fontId="171" fillId="37" borderId="0" xfId="2673" applyFont="1" applyFill="1" applyAlignment="1">
      <alignment horizontal="left" vertical="center" wrapText="1"/>
    </xf>
    <xf numFmtId="43" fontId="150" fillId="35" borderId="7" xfId="2673" applyNumberFormat="1" applyFont="1" applyFill="1" applyBorder="1" applyAlignment="1">
      <alignment horizontal="center" vertical="center" wrapText="1"/>
    </xf>
    <xf numFmtId="0" fontId="150" fillId="35" borderId="58" xfId="2673" applyFont="1" applyFill="1" applyBorder="1" applyAlignment="1">
      <alignment horizontal="center" vertical="center" wrapText="1"/>
    </xf>
    <xf numFmtId="2" fontId="138" fillId="35" borderId="62" xfId="2673" applyNumberFormat="1" applyFont="1" applyFill="1" applyBorder="1" applyAlignment="1">
      <alignment horizontal="center" vertical="center" wrapText="1"/>
    </xf>
    <xf numFmtId="2" fontId="138" fillId="35" borderId="95" xfId="2673" applyNumberFormat="1" applyFont="1" applyFill="1" applyBorder="1" applyAlignment="1">
      <alignment horizontal="center" vertical="center" wrapText="1"/>
    </xf>
    <xf numFmtId="0" fontId="167" fillId="41" borderId="91" xfId="2673" applyFont="1" applyFill="1" applyBorder="1" applyAlignment="1">
      <alignment horizontal="center" vertical="center" wrapText="1"/>
    </xf>
    <xf numFmtId="0" fontId="167" fillId="41" borderId="92" xfId="2673" applyFont="1" applyFill="1" applyBorder="1" applyAlignment="1">
      <alignment horizontal="center" vertical="center" wrapText="1"/>
    </xf>
    <xf numFmtId="0" fontId="167" fillId="41" borderId="93" xfId="2673" applyFont="1" applyFill="1" applyBorder="1" applyAlignment="1">
      <alignment horizontal="center" vertical="center" wrapText="1"/>
    </xf>
    <xf numFmtId="0" fontId="138" fillId="35" borderId="7" xfId="2673" applyFont="1" applyFill="1" applyBorder="1" applyAlignment="1">
      <alignment horizontal="center" vertical="center" wrapText="1"/>
    </xf>
    <xf numFmtId="0" fontId="138" fillId="35" borderId="58" xfId="2673" applyFont="1" applyFill="1" applyBorder="1" applyAlignment="1">
      <alignment horizontal="center" vertical="center" wrapText="1"/>
    </xf>
    <xf numFmtId="1" fontId="150" fillId="35" borderId="7" xfId="2673" applyNumberFormat="1" applyFont="1" applyFill="1" applyBorder="1" applyAlignment="1">
      <alignment horizontal="center" vertical="center" wrapText="1"/>
    </xf>
    <xf numFmtId="1" fontId="150" fillId="35" borderId="58" xfId="2673" applyNumberFormat="1" applyFont="1" applyFill="1" applyBorder="1" applyAlignment="1">
      <alignment horizontal="center" vertical="center" wrapText="1"/>
    </xf>
    <xf numFmtId="43" fontId="150" fillId="0" borderId="53" xfId="2673" applyNumberFormat="1" applyFont="1" applyBorder="1" applyAlignment="1">
      <alignment horizontal="center" vertical="center" wrapText="1"/>
    </xf>
    <xf numFmtId="0" fontId="150" fillId="0" borderId="54" xfId="2673" applyFont="1" applyBorder="1" applyAlignment="1">
      <alignment horizontal="center" vertical="center" wrapText="1"/>
    </xf>
    <xf numFmtId="9" fontId="138" fillId="0" borderId="64" xfId="2675" applyFont="1" applyFill="1" applyBorder="1" applyAlignment="1">
      <alignment horizontal="center" vertical="center" wrapText="1"/>
    </xf>
    <xf numFmtId="9" fontId="138" fillId="0" borderId="65" xfId="2675" applyFont="1" applyFill="1" applyBorder="1" applyAlignment="1">
      <alignment horizontal="center" vertical="center" wrapText="1"/>
    </xf>
    <xf numFmtId="0" fontId="12" fillId="34" borderId="77" xfId="2670" applyFill="1" applyBorder="1" applyAlignment="1">
      <alignment horizontal="center" vertical="center"/>
    </xf>
    <xf numFmtId="0" fontId="142" fillId="0" borderId="78" xfId="2670" applyFont="1" applyBorder="1" applyAlignment="1">
      <alignment horizontal="left" vertical="center"/>
    </xf>
    <xf numFmtId="0" fontId="115" fillId="38" borderId="3" xfId="1538" applyFill="1" applyBorder="1" applyAlignment="1">
      <alignment horizontal="center" vertical="center"/>
    </xf>
    <xf numFmtId="0" fontId="106" fillId="38" borderId="3" xfId="1538" applyFont="1" applyFill="1" applyBorder="1" applyAlignment="1">
      <alignment horizontal="center" vertical="center" wrapText="1"/>
    </xf>
    <xf numFmtId="0" fontId="52" fillId="0" borderId="3" xfId="1538" applyFont="1" applyBorder="1" applyAlignment="1">
      <alignment horizontal="center"/>
    </xf>
    <xf numFmtId="0" fontId="115" fillId="38" borderId="35" xfId="1538" applyFill="1" applyBorder="1" applyAlignment="1">
      <alignment horizontal="center" vertical="center" wrapText="1"/>
    </xf>
    <xf numFmtId="0" fontId="115" fillId="38" borderId="33" xfId="1538" applyFill="1" applyBorder="1" applyAlignment="1">
      <alignment horizontal="center" vertical="center" wrapText="1"/>
    </xf>
    <xf numFmtId="0" fontId="115" fillId="38" borderId="3" xfId="1538" applyFill="1" applyBorder="1" applyAlignment="1">
      <alignment horizontal="center" vertical="center" wrapText="1"/>
    </xf>
    <xf numFmtId="0" fontId="55" fillId="0" borderId="44" xfId="1538" applyFont="1" applyBorder="1" applyAlignment="1">
      <alignment horizontal="left"/>
    </xf>
    <xf numFmtId="0" fontId="154" fillId="0" borderId="0" xfId="1644" applyFont="1" applyAlignment="1">
      <alignment horizontal="center" vertical="center"/>
    </xf>
    <xf numFmtId="37" fontId="161" fillId="0" borderId="19" xfId="1614" applyNumberFormat="1" applyFont="1" applyBorder="1" applyAlignment="1">
      <alignment horizontal="center"/>
    </xf>
    <xf numFmtId="0" fontId="157" fillId="0" borderId="0" xfId="1614" applyFont="1" applyAlignment="1">
      <alignment horizontal="left" vertical="top" wrapText="1"/>
    </xf>
    <xf numFmtId="37" fontId="155" fillId="0" borderId="0" xfId="1614" applyNumberFormat="1" applyFont="1" applyAlignment="1">
      <alignment horizontal="center"/>
    </xf>
    <xf numFmtId="0" fontId="176" fillId="0" borderId="26" xfId="1614" applyFont="1" applyBorder="1" applyAlignment="1">
      <alignment horizontal="left" vertical="center" wrapText="1"/>
    </xf>
    <xf numFmtId="0" fontId="176" fillId="0" borderId="36" xfId="1614" applyFont="1" applyBorder="1" applyAlignment="1">
      <alignment horizontal="left" vertical="center" wrapText="1"/>
    </xf>
    <xf numFmtId="0" fontId="176" fillId="0" borderId="48" xfId="1614" applyFont="1" applyBorder="1" applyAlignment="1">
      <alignment horizontal="left" vertical="center" wrapText="1"/>
    </xf>
    <xf numFmtId="0" fontId="176" fillId="0" borderId="28" xfId="1614" applyFont="1" applyBorder="1" applyAlignment="1">
      <alignment horizontal="left" vertical="center" wrapText="1"/>
    </xf>
    <xf numFmtId="0" fontId="176" fillId="0" borderId="0" xfId="1614" applyFont="1" applyAlignment="1">
      <alignment horizontal="left" vertical="center" wrapText="1"/>
    </xf>
    <xf numFmtId="0" fontId="176" fillId="0" borderId="37" xfId="1614" applyFont="1" applyBorder="1" applyAlignment="1">
      <alignment horizontal="left" vertical="center" wrapText="1"/>
    </xf>
    <xf numFmtId="0" fontId="160" fillId="0" borderId="0" xfId="1652" applyFont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0" fontId="159" fillId="35" borderId="53" xfId="1614" applyFont="1" applyFill="1" applyBorder="1" applyAlignment="1">
      <alignment horizontal="center" vertical="center"/>
    </xf>
    <xf numFmtId="0" fontId="159" fillId="35" borderId="54" xfId="1614" applyFont="1" applyFill="1" applyBorder="1" applyAlignment="1">
      <alignment horizontal="center" vertical="center"/>
    </xf>
    <xf numFmtId="0" fontId="159" fillId="35" borderId="35" xfId="1652" applyFont="1" applyFill="1" applyBorder="1" applyAlignment="1">
      <alignment horizontal="center" vertical="center" wrapText="1"/>
    </xf>
    <xf numFmtId="0" fontId="159" fillId="35" borderId="33" xfId="1652" applyFont="1" applyFill="1" applyBorder="1" applyAlignment="1">
      <alignment horizontal="center" vertical="center" wrapText="1"/>
    </xf>
    <xf numFmtId="0" fontId="159" fillId="35" borderId="3" xfId="1614" applyFont="1" applyFill="1" applyBorder="1" applyAlignment="1">
      <alignment horizontal="center" vertical="center"/>
    </xf>
    <xf numFmtId="0" fontId="159" fillId="35" borderId="39" xfId="1614" applyFont="1" applyFill="1" applyBorder="1" applyAlignment="1">
      <alignment horizontal="center" vertical="center"/>
    </xf>
    <xf numFmtId="0" fontId="157" fillId="30" borderId="3" xfId="1614" applyFont="1" applyFill="1" applyBorder="1" applyAlignment="1">
      <alignment horizontal="center" vertical="center"/>
    </xf>
    <xf numFmtId="0" fontId="158" fillId="0" borderId="0" xfId="1652" applyFont="1" applyAlignment="1">
      <alignment horizontal="center" vertical="center"/>
    </xf>
    <xf numFmtId="37" fontId="155" fillId="0" borderId="36" xfId="1614" applyNumberFormat="1" applyFont="1" applyBorder="1" applyAlignment="1">
      <alignment horizontal="center"/>
    </xf>
    <xf numFmtId="0" fontId="159" fillId="35" borderId="51" xfId="1614" applyFont="1" applyFill="1" applyBorder="1" applyAlignment="1">
      <alignment horizontal="center" vertical="center"/>
    </xf>
    <xf numFmtId="0" fontId="159" fillId="35" borderId="49" xfId="1614" applyFont="1" applyFill="1" applyBorder="1" applyAlignment="1">
      <alignment horizontal="center" vertical="center"/>
    </xf>
    <xf numFmtId="0" fontId="159" fillId="35" borderId="52" xfId="1614" applyFont="1" applyFill="1" applyBorder="1" applyAlignment="1">
      <alignment horizontal="center" vertical="center"/>
    </xf>
    <xf numFmtId="0" fontId="159" fillId="35" borderId="21" xfId="1614" applyFont="1" applyFill="1" applyBorder="1" applyAlignment="1">
      <alignment horizontal="center" vertical="center"/>
    </xf>
    <xf numFmtId="0" fontId="159" fillId="35" borderId="33" xfId="1614" applyFont="1" applyFill="1" applyBorder="1" applyAlignment="1">
      <alignment horizontal="center" vertical="center"/>
    </xf>
    <xf numFmtId="0" fontId="159" fillId="35" borderId="52" xfId="1614" applyFont="1" applyFill="1" applyBorder="1" applyAlignment="1">
      <alignment horizontal="center" vertical="center" wrapText="1"/>
    </xf>
    <xf numFmtId="0" fontId="159" fillId="35" borderId="21" xfId="1614" applyFont="1" applyFill="1" applyBorder="1" applyAlignment="1">
      <alignment horizontal="center" vertical="center" wrapText="1"/>
    </xf>
    <xf numFmtId="0" fontId="159" fillId="35" borderId="33" xfId="1614" applyFont="1" applyFill="1" applyBorder="1" applyAlignment="1">
      <alignment horizontal="center" vertical="center" wrapText="1"/>
    </xf>
    <xf numFmtId="0" fontId="118" fillId="33" borderId="7" xfId="0" applyFont="1" applyFill="1" applyBorder="1" applyAlignment="1">
      <alignment horizontal="center"/>
    </xf>
    <xf numFmtId="0" fontId="118" fillId="33" borderId="41" xfId="0" applyFont="1" applyFill="1" applyBorder="1" applyAlignment="1">
      <alignment horizontal="center"/>
    </xf>
    <xf numFmtId="0" fontId="118" fillId="33" borderId="3" xfId="0" applyFont="1" applyFill="1" applyBorder="1" applyAlignment="1">
      <alignment horizontal="center"/>
    </xf>
    <xf numFmtId="0" fontId="118" fillId="33" borderId="39" xfId="0" applyFont="1" applyFill="1" applyBorder="1" applyAlignment="1">
      <alignment horizontal="center"/>
    </xf>
    <xf numFmtId="0" fontId="118" fillId="33" borderId="62" xfId="0" applyFont="1" applyFill="1" applyBorder="1" applyAlignment="1">
      <alignment horizontal="center"/>
    </xf>
    <xf numFmtId="0" fontId="118" fillId="33" borderId="63" xfId="0" applyFont="1" applyFill="1" applyBorder="1" applyAlignment="1">
      <alignment horizontal="center"/>
    </xf>
    <xf numFmtId="0" fontId="118" fillId="33" borderId="64" xfId="0" applyFont="1" applyFill="1" applyBorder="1" applyAlignment="1">
      <alignment horizontal="center"/>
    </xf>
    <xf numFmtId="0" fontId="118" fillId="33" borderId="65" xfId="0" applyFont="1" applyFill="1" applyBorder="1" applyAlignment="1">
      <alignment horizontal="center"/>
    </xf>
    <xf numFmtId="0" fontId="118" fillId="33" borderId="56" xfId="0" applyFont="1" applyFill="1" applyBorder="1" applyAlignment="1">
      <alignment horizontal="center" vertical="center"/>
    </xf>
    <xf numFmtId="0" fontId="118" fillId="33" borderId="57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 vertical="center" wrapText="1"/>
    </xf>
    <xf numFmtId="0" fontId="118" fillId="33" borderId="37" xfId="0" applyFont="1" applyFill="1" applyBorder="1" applyAlignment="1">
      <alignment horizontal="center" vertical="center" wrapText="1"/>
    </xf>
    <xf numFmtId="0" fontId="118" fillId="33" borderId="44" xfId="0" applyFont="1" applyFill="1" applyBorder="1" applyAlignment="1">
      <alignment horizontal="center" vertical="center" wrapText="1"/>
    </xf>
    <xf numFmtId="0" fontId="118" fillId="33" borderId="45" xfId="0" applyFont="1" applyFill="1" applyBorder="1" applyAlignment="1">
      <alignment horizontal="center" vertical="center" wrapText="1"/>
    </xf>
    <xf numFmtId="15" fontId="118" fillId="33" borderId="3" xfId="0" applyNumberFormat="1" applyFont="1" applyFill="1" applyBorder="1" applyAlignment="1">
      <alignment horizontal="center"/>
    </xf>
    <xf numFmtId="0" fontId="95" fillId="33" borderId="59" xfId="0" applyFont="1" applyFill="1" applyBorder="1" applyAlignment="1">
      <alignment horizontal="center" vertical="center"/>
    </xf>
    <xf numFmtId="0" fontId="95" fillId="33" borderId="40" xfId="0" applyFont="1" applyFill="1" applyBorder="1" applyAlignment="1">
      <alignment horizontal="center" vertical="center"/>
    </xf>
    <xf numFmtId="0" fontId="123" fillId="33" borderId="75" xfId="0" applyFont="1" applyFill="1" applyBorder="1" applyAlignment="1">
      <alignment horizontal="center" vertical="center" wrapText="1"/>
    </xf>
    <xf numFmtId="0" fontId="123" fillId="33" borderId="76" xfId="0" applyFont="1" applyFill="1" applyBorder="1" applyAlignment="1">
      <alignment horizontal="center" vertical="center" wrapText="1"/>
    </xf>
    <xf numFmtId="0" fontId="118" fillId="33" borderId="7" xfId="0" applyFont="1" applyFill="1" applyBorder="1" applyAlignment="1">
      <alignment horizontal="center" vertical="top" wrapText="1"/>
    </xf>
    <xf numFmtId="0" fontId="118" fillId="33" borderId="41" xfId="0" applyFont="1" applyFill="1" applyBorder="1" applyAlignment="1">
      <alignment horizontal="center" vertical="top" wrapText="1"/>
    </xf>
    <xf numFmtId="0" fontId="119" fillId="33" borderId="18" xfId="0" applyFont="1" applyFill="1" applyBorder="1" applyAlignment="1">
      <alignment horizontal="left" vertical="top" wrapText="1"/>
    </xf>
    <xf numFmtId="0" fontId="119" fillId="33" borderId="0" xfId="0" applyFont="1" applyFill="1" applyAlignment="1">
      <alignment horizontal="left" vertical="top" wrapText="1"/>
    </xf>
    <xf numFmtId="0" fontId="95" fillId="33" borderId="80" xfId="0" applyFont="1" applyFill="1" applyBorder="1" applyAlignment="1">
      <alignment horizontal="center" vertical="center"/>
    </xf>
    <xf numFmtId="0" fontId="95" fillId="33" borderId="81" xfId="0" applyFont="1" applyFill="1" applyBorder="1" applyAlignment="1">
      <alignment horizontal="center" vertical="center"/>
    </xf>
    <xf numFmtId="49" fontId="118" fillId="33" borderId="7" xfId="0" applyNumberFormat="1" applyFont="1" applyFill="1" applyBorder="1" applyAlignment="1">
      <alignment horizontal="center" vertical="center"/>
    </xf>
    <xf numFmtId="49" fontId="118" fillId="33" borderId="41" xfId="0" applyNumberFormat="1" applyFont="1" applyFill="1" applyBorder="1" applyAlignment="1">
      <alignment horizontal="center" vertical="center"/>
    </xf>
    <xf numFmtId="0" fontId="122" fillId="33" borderId="73" xfId="0" applyFont="1" applyFill="1" applyBorder="1" applyAlignment="1">
      <alignment horizontal="center" vertical="center"/>
    </xf>
    <xf numFmtId="0" fontId="122" fillId="33" borderId="74" xfId="0" applyFont="1" applyFill="1" applyBorder="1" applyAlignment="1">
      <alignment horizontal="center" vertical="center"/>
    </xf>
    <xf numFmtId="49" fontId="118" fillId="33" borderId="7" xfId="0" applyNumberFormat="1" applyFont="1" applyFill="1" applyBorder="1" applyAlignment="1">
      <alignment horizontal="center" vertical="top" wrapText="1"/>
    </xf>
    <xf numFmtId="49" fontId="118" fillId="33" borderId="41" xfId="0" applyNumberFormat="1" applyFont="1" applyFill="1" applyBorder="1" applyAlignment="1">
      <alignment horizontal="center" vertical="top" wrapText="1"/>
    </xf>
    <xf numFmtId="49" fontId="118" fillId="33" borderId="50" xfId="0" applyNumberFormat="1" applyFont="1" applyFill="1" applyBorder="1" applyAlignment="1">
      <alignment horizontal="center" vertical="center"/>
    </xf>
    <xf numFmtId="0" fontId="95" fillId="33" borderId="60" xfId="0" applyFont="1" applyFill="1" applyBorder="1" applyAlignment="1">
      <alignment horizontal="left" vertical="center"/>
    </xf>
    <xf numFmtId="0" fontId="95" fillId="33" borderId="61" xfId="0" applyFont="1" applyFill="1" applyBorder="1" applyAlignment="1">
      <alignment horizontal="left" vertical="center"/>
    </xf>
    <xf numFmtId="0" fontId="95" fillId="33" borderId="79" xfId="0" applyFont="1" applyFill="1" applyBorder="1" applyAlignment="1">
      <alignment horizontal="left" vertical="center"/>
    </xf>
    <xf numFmtId="0" fontId="136" fillId="33" borderId="60" xfId="0" applyFont="1" applyFill="1" applyBorder="1" applyAlignment="1">
      <alignment horizontal="left" vertical="center"/>
    </xf>
    <xf numFmtId="0" fontId="136" fillId="33" borderId="61" xfId="0" applyFont="1" applyFill="1" applyBorder="1" applyAlignment="1">
      <alignment horizontal="left" vertical="center"/>
    </xf>
    <xf numFmtId="49" fontId="118" fillId="33" borderId="50" xfId="0" applyNumberFormat="1" applyFont="1" applyFill="1" applyBorder="1" applyAlignment="1">
      <alignment horizontal="left" vertical="center"/>
    </xf>
    <xf numFmtId="49" fontId="118" fillId="33" borderId="41" xfId="0" applyNumberFormat="1" applyFont="1" applyFill="1" applyBorder="1" applyAlignment="1">
      <alignment horizontal="left" vertical="center"/>
    </xf>
    <xf numFmtId="0" fontId="119" fillId="33" borderId="18" xfId="0" applyFont="1" applyFill="1" applyBorder="1" applyAlignment="1">
      <alignment horizontal="left"/>
    </xf>
    <xf numFmtId="0" fontId="119" fillId="33" borderId="0" xfId="0" applyFont="1" applyFill="1" applyAlignment="1">
      <alignment horizontal="left"/>
    </xf>
    <xf numFmtId="0" fontId="119" fillId="33" borderId="37" xfId="0" applyFont="1" applyFill="1" applyBorder="1" applyAlignment="1">
      <alignment horizontal="left"/>
    </xf>
    <xf numFmtId="0" fontId="135" fillId="33" borderId="50" xfId="0" applyFont="1" applyFill="1" applyBorder="1" applyAlignment="1">
      <alignment horizontal="center" vertical="center"/>
    </xf>
    <xf numFmtId="0" fontId="135" fillId="33" borderId="7" xfId="0" applyFont="1" applyFill="1" applyBorder="1" applyAlignment="1">
      <alignment horizontal="center" vertical="center"/>
    </xf>
    <xf numFmtId="0" fontId="135" fillId="33" borderId="41" xfId="0" applyFont="1" applyFill="1" applyBorder="1" applyAlignment="1">
      <alignment horizontal="center" vertical="center"/>
    </xf>
    <xf numFmtId="0" fontId="119" fillId="33" borderId="50" xfId="0" applyFont="1" applyFill="1" applyBorder="1" applyAlignment="1">
      <alignment horizontal="center" vertical="center"/>
    </xf>
    <xf numFmtId="0" fontId="119" fillId="33" borderId="7" xfId="0" applyFont="1" applyFill="1" applyBorder="1" applyAlignment="1">
      <alignment horizontal="center" vertical="center"/>
    </xf>
    <xf numFmtId="0" fontId="119" fillId="33" borderId="58" xfId="0" applyFont="1" applyFill="1" applyBorder="1" applyAlignment="1">
      <alignment horizontal="center" vertical="center"/>
    </xf>
    <xf numFmtId="208" fontId="178" fillId="0" borderId="73" xfId="1450" applyNumberFormat="1" applyFont="1" applyBorder="1" applyAlignment="1">
      <alignment horizontal="left" vertical="center"/>
    </xf>
    <xf numFmtId="208" fontId="178" fillId="0" borderId="74" xfId="1450" applyNumberFormat="1" applyFont="1" applyBorder="1" applyAlignment="1">
      <alignment horizontal="left" vertical="center"/>
    </xf>
    <xf numFmtId="49" fontId="136" fillId="33" borderId="59" xfId="0" applyNumberFormat="1" applyFont="1" applyFill="1" applyBorder="1" applyAlignment="1">
      <alignment horizontal="left" vertical="center"/>
    </xf>
    <xf numFmtId="49" fontId="136" fillId="33" borderId="40" xfId="0" applyNumberFormat="1" applyFont="1" applyFill="1" applyBorder="1" applyAlignment="1">
      <alignment horizontal="left" vertical="center"/>
    </xf>
    <xf numFmtId="0" fontId="118" fillId="33" borderId="56" xfId="0" applyFont="1" applyFill="1" applyBorder="1" applyAlignment="1">
      <alignment horizontal="center"/>
    </xf>
    <xf numFmtId="0" fontId="118" fillId="33" borderId="57" xfId="0" applyFont="1" applyFill="1" applyBorder="1" applyAlignment="1">
      <alignment horizontal="center"/>
    </xf>
    <xf numFmtId="0" fontId="134" fillId="35" borderId="55" xfId="0" applyFont="1" applyFill="1" applyBorder="1" applyAlignment="1">
      <alignment horizontal="center" vertical="center"/>
    </xf>
    <xf numFmtId="0" fontId="134" fillId="35" borderId="36" xfId="0" applyFont="1" applyFill="1" applyBorder="1" applyAlignment="1">
      <alignment horizontal="center" vertical="center"/>
    </xf>
    <xf numFmtId="0" fontId="134" fillId="35" borderId="48" xfId="0" applyFont="1" applyFill="1" applyBorder="1" applyAlignment="1">
      <alignment horizontal="center" vertical="center"/>
    </xf>
    <xf numFmtId="0" fontId="134" fillId="35" borderId="43" xfId="0" applyFont="1" applyFill="1" applyBorder="1" applyAlignment="1">
      <alignment horizontal="center" vertical="center"/>
    </xf>
    <xf numFmtId="0" fontId="134" fillId="35" borderId="44" xfId="0" applyFont="1" applyFill="1" applyBorder="1" applyAlignment="1">
      <alignment horizontal="center" vertical="center"/>
    </xf>
    <xf numFmtId="0" fontId="134" fillId="35" borderId="45" xfId="0" applyFont="1" applyFill="1" applyBorder="1" applyAlignment="1">
      <alignment horizontal="center" vertical="center"/>
    </xf>
    <xf numFmtId="0" fontId="126" fillId="35" borderId="26" xfId="1451" applyFont="1" applyFill="1" applyBorder="1" applyAlignment="1">
      <alignment horizontal="center" vertical="center"/>
    </xf>
    <xf numFmtId="0" fontId="126" fillId="35" borderId="36" xfId="1451" applyFont="1" applyFill="1" applyBorder="1" applyAlignment="1">
      <alignment horizontal="center" vertical="center"/>
    </xf>
    <xf numFmtId="0" fontId="126" fillId="35" borderId="48" xfId="1451" applyFont="1" applyFill="1" applyBorder="1" applyAlignment="1">
      <alignment horizontal="center" vertical="center"/>
    </xf>
    <xf numFmtId="0" fontId="126" fillId="35" borderId="28" xfId="1451" applyFont="1" applyFill="1" applyBorder="1" applyAlignment="1">
      <alignment horizontal="center" vertical="center"/>
    </xf>
    <xf numFmtId="0" fontId="126" fillId="35" borderId="0" xfId="1451" applyFont="1" applyFill="1" applyAlignment="1">
      <alignment horizontal="center" vertical="center"/>
    </xf>
    <xf numFmtId="0" fontId="126" fillId="35" borderId="37" xfId="1451" applyFont="1" applyFill="1" applyBorder="1" applyAlignment="1">
      <alignment horizontal="center" vertical="center"/>
    </xf>
    <xf numFmtId="0" fontId="126" fillId="35" borderId="34" xfId="1451" applyFont="1" applyFill="1" applyBorder="1" applyAlignment="1">
      <alignment horizontal="center" vertical="center"/>
    </xf>
    <xf numFmtId="0" fontId="126" fillId="35" borderId="19" xfId="1451" applyFont="1" applyFill="1" applyBorder="1" applyAlignment="1">
      <alignment horizontal="center" vertical="center"/>
    </xf>
    <xf numFmtId="0" fontId="126" fillId="35" borderId="31" xfId="1451" applyFont="1" applyFill="1" applyBorder="1" applyAlignment="1">
      <alignment horizontal="center" vertical="center"/>
    </xf>
    <xf numFmtId="0" fontId="164" fillId="0" borderId="0" xfId="1451" applyFont="1" applyAlignment="1">
      <alignment horizontal="left"/>
    </xf>
  </cellXfs>
  <cellStyles count="4182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00000000-0005-0000-0000-000003000000}"/>
    <cellStyle name="20% - Accent1 11" xfId="4" xr:uid="{00000000-0005-0000-0000-000004000000}"/>
    <cellStyle name="20% - Accent1 11 2" xfId="2697" xr:uid="{00000000-0005-0000-0000-000005000000}"/>
    <cellStyle name="20% - Accent1 12" xfId="5" xr:uid="{00000000-0005-0000-0000-000006000000}"/>
    <cellStyle name="20% - Accent1 12 2" xfId="2698" xr:uid="{00000000-0005-0000-0000-000007000000}"/>
    <cellStyle name="20% - Accent1 13" xfId="6" xr:uid="{00000000-0005-0000-0000-000008000000}"/>
    <cellStyle name="20% - Accent1 13 2" xfId="2699" xr:uid="{00000000-0005-0000-0000-000009000000}"/>
    <cellStyle name="20% - Accent1 14" xfId="7" xr:uid="{00000000-0005-0000-0000-00000A000000}"/>
    <cellStyle name="20% - Accent1 14 2" xfId="2700" xr:uid="{00000000-0005-0000-0000-00000B000000}"/>
    <cellStyle name="20% - Accent1 15" xfId="8" xr:uid="{00000000-0005-0000-0000-00000C000000}"/>
    <cellStyle name="20% - Accent1 15 2" xfId="2701" xr:uid="{00000000-0005-0000-0000-00000D000000}"/>
    <cellStyle name="20% - Accent1 16" xfId="9" xr:uid="{00000000-0005-0000-0000-00000E000000}"/>
    <cellStyle name="20% - Accent1 16 2" xfId="2702" xr:uid="{00000000-0005-0000-0000-00000F000000}"/>
    <cellStyle name="20% - Accent1 17" xfId="2678" xr:uid="{00000000-0005-0000-0000-000010000000}"/>
    <cellStyle name="20% - Accent1 2" xfId="10" xr:uid="{00000000-0005-0000-0000-000011000000}"/>
    <cellStyle name="20% - Accent1 2 2" xfId="11" xr:uid="{00000000-0005-0000-0000-000012000000}"/>
    <cellStyle name="20% - Accent1 2 2 2" xfId="2704" xr:uid="{00000000-0005-0000-0000-000013000000}"/>
    <cellStyle name="20% - Accent1 2 3" xfId="12" xr:uid="{00000000-0005-0000-0000-000014000000}"/>
    <cellStyle name="20% - Accent1 2 3 2" xfId="2705" xr:uid="{00000000-0005-0000-0000-000015000000}"/>
    <cellStyle name="20% - Accent1 2 4" xfId="2703" xr:uid="{00000000-0005-0000-0000-000016000000}"/>
    <cellStyle name="20% - Accent1 3" xfId="13" xr:uid="{00000000-0005-0000-0000-000017000000}"/>
    <cellStyle name="20% - Accent1 3 2" xfId="2706" xr:uid="{00000000-0005-0000-0000-000018000000}"/>
    <cellStyle name="20% - Accent1 4" xfId="14" xr:uid="{00000000-0005-0000-0000-000019000000}"/>
    <cellStyle name="20% - Accent1 4 2" xfId="2707" xr:uid="{00000000-0005-0000-0000-00001A000000}"/>
    <cellStyle name="20% - Accent1 5" xfId="15" xr:uid="{00000000-0005-0000-0000-00001B000000}"/>
    <cellStyle name="20% - Accent1 5 2" xfId="2708" xr:uid="{00000000-0005-0000-0000-00001C000000}"/>
    <cellStyle name="20% - Accent1 6" xfId="16" xr:uid="{00000000-0005-0000-0000-00001D000000}"/>
    <cellStyle name="20% - Accent1 6 2" xfId="2709" xr:uid="{00000000-0005-0000-0000-00001E000000}"/>
    <cellStyle name="20% - Accent1 7" xfId="17" xr:uid="{00000000-0005-0000-0000-00001F000000}"/>
    <cellStyle name="20% - Accent1 7 2" xfId="2710" xr:uid="{00000000-0005-0000-0000-000020000000}"/>
    <cellStyle name="20% - Accent1 8" xfId="18" xr:uid="{00000000-0005-0000-0000-000021000000}"/>
    <cellStyle name="20% - Accent1 8 2" xfId="2711" xr:uid="{00000000-0005-0000-0000-000022000000}"/>
    <cellStyle name="20% - Accent1 9" xfId="19" xr:uid="{00000000-0005-0000-0000-000023000000}"/>
    <cellStyle name="20% - Accent1 9 2" xfId="2712" xr:uid="{00000000-0005-0000-0000-000024000000}"/>
    <cellStyle name="20% - Accent2" xfId="20" builtinId="34" customBuiltin="1"/>
    <cellStyle name="20% - Accent2 10" xfId="21" xr:uid="{00000000-0005-0000-0000-000026000000}"/>
    <cellStyle name="20% - Accent2 10 2" xfId="2713" xr:uid="{00000000-0005-0000-0000-000027000000}"/>
    <cellStyle name="20% - Accent2 11" xfId="22" xr:uid="{00000000-0005-0000-0000-000028000000}"/>
    <cellStyle name="20% - Accent2 11 2" xfId="2714" xr:uid="{00000000-0005-0000-0000-000029000000}"/>
    <cellStyle name="20% - Accent2 12" xfId="23" xr:uid="{00000000-0005-0000-0000-00002A000000}"/>
    <cellStyle name="20% - Accent2 12 2" xfId="2715" xr:uid="{00000000-0005-0000-0000-00002B000000}"/>
    <cellStyle name="20% - Accent2 13" xfId="24" xr:uid="{00000000-0005-0000-0000-00002C000000}"/>
    <cellStyle name="20% - Accent2 13 2" xfId="2716" xr:uid="{00000000-0005-0000-0000-00002D000000}"/>
    <cellStyle name="20% - Accent2 14" xfId="25" xr:uid="{00000000-0005-0000-0000-00002E000000}"/>
    <cellStyle name="20% - Accent2 14 2" xfId="2717" xr:uid="{00000000-0005-0000-0000-00002F000000}"/>
    <cellStyle name="20% - Accent2 15" xfId="26" xr:uid="{00000000-0005-0000-0000-000030000000}"/>
    <cellStyle name="20% - Accent2 15 2" xfId="2718" xr:uid="{00000000-0005-0000-0000-000031000000}"/>
    <cellStyle name="20% - Accent2 16" xfId="27" xr:uid="{00000000-0005-0000-0000-000032000000}"/>
    <cellStyle name="20% - Accent2 16 2" xfId="2719" xr:uid="{00000000-0005-0000-0000-000033000000}"/>
    <cellStyle name="20% - Accent2 17" xfId="2679" xr:uid="{00000000-0005-0000-0000-000034000000}"/>
    <cellStyle name="20% - Accent2 2" xfId="28" xr:uid="{00000000-0005-0000-0000-000035000000}"/>
    <cellStyle name="20% - Accent2 2 2" xfId="29" xr:uid="{00000000-0005-0000-0000-000036000000}"/>
    <cellStyle name="20% - Accent2 2 2 2" xfId="2721" xr:uid="{00000000-0005-0000-0000-000037000000}"/>
    <cellStyle name="20% - Accent2 2 3" xfId="30" xr:uid="{00000000-0005-0000-0000-000038000000}"/>
    <cellStyle name="20% - Accent2 2 3 2" xfId="2722" xr:uid="{00000000-0005-0000-0000-000039000000}"/>
    <cellStyle name="20% - Accent2 2 4" xfId="2720" xr:uid="{00000000-0005-0000-0000-00003A000000}"/>
    <cellStyle name="20% - Accent2 3" xfId="31" xr:uid="{00000000-0005-0000-0000-00003B000000}"/>
    <cellStyle name="20% - Accent2 3 2" xfId="2723" xr:uid="{00000000-0005-0000-0000-00003C000000}"/>
    <cellStyle name="20% - Accent2 4" xfId="32" xr:uid="{00000000-0005-0000-0000-00003D000000}"/>
    <cellStyle name="20% - Accent2 4 2" xfId="2724" xr:uid="{00000000-0005-0000-0000-00003E000000}"/>
    <cellStyle name="20% - Accent2 5" xfId="33" xr:uid="{00000000-0005-0000-0000-00003F000000}"/>
    <cellStyle name="20% - Accent2 5 2" xfId="2725" xr:uid="{00000000-0005-0000-0000-000040000000}"/>
    <cellStyle name="20% - Accent2 6" xfId="34" xr:uid="{00000000-0005-0000-0000-000041000000}"/>
    <cellStyle name="20% - Accent2 6 2" xfId="2726" xr:uid="{00000000-0005-0000-0000-000042000000}"/>
    <cellStyle name="20% - Accent2 7" xfId="35" xr:uid="{00000000-0005-0000-0000-000043000000}"/>
    <cellStyle name="20% - Accent2 7 2" xfId="2727" xr:uid="{00000000-0005-0000-0000-000044000000}"/>
    <cellStyle name="20% - Accent2 8" xfId="36" xr:uid="{00000000-0005-0000-0000-000045000000}"/>
    <cellStyle name="20% - Accent2 8 2" xfId="2728" xr:uid="{00000000-0005-0000-0000-000046000000}"/>
    <cellStyle name="20% - Accent2 9" xfId="37" xr:uid="{00000000-0005-0000-0000-000047000000}"/>
    <cellStyle name="20% - Accent2 9 2" xfId="2729" xr:uid="{00000000-0005-0000-0000-000048000000}"/>
    <cellStyle name="20% - Accent3" xfId="38" builtinId="38" customBuiltin="1"/>
    <cellStyle name="20% - Accent3 10" xfId="39" xr:uid="{00000000-0005-0000-0000-00004A000000}"/>
    <cellStyle name="20% - Accent3 10 2" xfId="2730" xr:uid="{00000000-0005-0000-0000-00004B000000}"/>
    <cellStyle name="20% - Accent3 11" xfId="40" xr:uid="{00000000-0005-0000-0000-00004C000000}"/>
    <cellStyle name="20% - Accent3 11 2" xfId="2731" xr:uid="{00000000-0005-0000-0000-00004D000000}"/>
    <cellStyle name="20% - Accent3 12" xfId="41" xr:uid="{00000000-0005-0000-0000-00004E000000}"/>
    <cellStyle name="20% - Accent3 12 2" xfId="2732" xr:uid="{00000000-0005-0000-0000-00004F000000}"/>
    <cellStyle name="20% - Accent3 13" xfId="42" xr:uid="{00000000-0005-0000-0000-000050000000}"/>
    <cellStyle name="20% - Accent3 13 2" xfId="2733" xr:uid="{00000000-0005-0000-0000-000051000000}"/>
    <cellStyle name="20% - Accent3 14" xfId="43" xr:uid="{00000000-0005-0000-0000-000052000000}"/>
    <cellStyle name="20% - Accent3 14 2" xfId="2734" xr:uid="{00000000-0005-0000-0000-000053000000}"/>
    <cellStyle name="20% - Accent3 15" xfId="44" xr:uid="{00000000-0005-0000-0000-000054000000}"/>
    <cellStyle name="20% - Accent3 15 2" xfId="2735" xr:uid="{00000000-0005-0000-0000-000055000000}"/>
    <cellStyle name="20% - Accent3 16" xfId="45" xr:uid="{00000000-0005-0000-0000-000056000000}"/>
    <cellStyle name="20% - Accent3 16 2" xfId="2736" xr:uid="{00000000-0005-0000-0000-000057000000}"/>
    <cellStyle name="20% - Accent3 17" xfId="2680" xr:uid="{00000000-0005-0000-0000-000058000000}"/>
    <cellStyle name="20% - Accent3 2" xfId="46" xr:uid="{00000000-0005-0000-0000-000059000000}"/>
    <cellStyle name="20% - Accent3 2 2" xfId="47" xr:uid="{00000000-0005-0000-0000-00005A000000}"/>
    <cellStyle name="20% - Accent3 2 2 2" xfId="2738" xr:uid="{00000000-0005-0000-0000-00005B000000}"/>
    <cellStyle name="20% - Accent3 2 3" xfId="48" xr:uid="{00000000-0005-0000-0000-00005C000000}"/>
    <cellStyle name="20% - Accent3 2 3 2" xfId="2739" xr:uid="{00000000-0005-0000-0000-00005D000000}"/>
    <cellStyle name="20% - Accent3 2 4" xfId="2737" xr:uid="{00000000-0005-0000-0000-00005E000000}"/>
    <cellStyle name="20% - Accent3 3" xfId="49" xr:uid="{00000000-0005-0000-0000-00005F000000}"/>
    <cellStyle name="20% - Accent3 3 2" xfId="2740" xr:uid="{00000000-0005-0000-0000-000060000000}"/>
    <cellStyle name="20% - Accent3 4" xfId="50" xr:uid="{00000000-0005-0000-0000-000061000000}"/>
    <cellStyle name="20% - Accent3 4 2" xfId="2741" xr:uid="{00000000-0005-0000-0000-000062000000}"/>
    <cellStyle name="20% - Accent3 5" xfId="51" xr:uid="{00000000-0005-0000-0000-000063000000}"/>
    <cellStyle name="20% - Accent3 5 2" xfId="2742" xr:uid="{00000000-0005-0000-0000-000064000000}"/>
    <cellStyle name="20% - Accent3 6" xfId="52" xr:uid="{00000000-0005-0000-0000-000065000000}"/>
    <cellStyle name="20% - Accent3 6 2" xfId="2743" xr:uid="{00000000-0005-0000-0000-000066000000}"/>
    <cellStyle name="20% - Accent3 7" xfId="53" xr:uid="{00000000-0005-0000-0000-000067000000}"/>
    <cellStyle name="20% - Accent3 7 2" xfId="2744" xr:uid="{00000000-0005-0000-0000-000068000000}"/>
    <cellStyle name="20% - Accent3 8" xfId="54" xr:uid="{00000000-0005-0000-0000-000069000000}"/>
    <cellStyle name="20% - Accent3 8 2" xfId="2745" xr:uid="{00000000-0005-0000-0000-00006A000000}"/>
    <cellStyle name="20% - Accent3 9" xfId="55" xr:uid="{00000000-0005-0000-0000-00006B000000}"/>
    <cellStyle name="20% - Accent3 9 2" xfId="2746" xr:uid="{00000000-0005-0000-0000-00006C000000}"/>
    <cellStyle name="20% - Accent4" xfId="56" builtinId="42" customBuiltin="1"/>
    <cellStyle name="20% - Accent4 10" xfId="57" xr:uid="{00000000-0005-0000-0000-00006E000000}"/>
    <cellStyle name="20% - Accent4 10 2" xfId="2747" xr:uid="{00000000-0005-0000-0000-00006F000000}"/>
    <cellStyle name="20% - Accent4 11" xfId="58" xr:uid="{00000000-0005-0000-0000-000070000000}"/>
    <cellStyle name="20% - Accent4 11 2" xfId="2748" xr:uid="{00000000-0005-0000-0000-000071000000}"/>
    <cellStyle name="20% - Accent4 12" xfId="59" xr:uid="{00000000-0005-0000-0000-000072000000}"/>
    <cellStyle name="20% - Accent4 12 2" xfId="2749" xr:uid="{00000000-0005-0000-0000-000073000000}"/>
    <cellStyle name="20% - Accent4 13" xfId="60" xr:uid="{00000000-0005-0000-0000-000074000000}"/>
    <cellStyle name="20% - Accent4 13 2" xfId="2750" xr:uid="{00000000-0005-0000-0000-000075000000}"/>
    <cellStyle name="20% - Accent4 14" xfId="61" xr:uid="{00000000-0005-0000-0000-000076000000}"/>
    <cellStyle name="20% - Accent4 14 2" xfId="2751" xr:uid="{00000000-0005-0000-0000-000077000000}"/>
    <cellStyle name="20% - Accent4 15" xfId="62" xr:uid="{00000000-0005-0000-0000-000078000000}"/>
    <cellStyle name="20% - Accent4 15 2" xfId="2752" xr:uid="{00000000-0005-0000-0000-000079000000}"/>
    <cellStyle name="20% - Accent4 16" xfId="63" xr:uid="{00000000-0005-0000-0000-00007A000000}"/>
    <cellStyle name="20% - Accent4 16 2" xfId="2753" xr:uid="{00000000-0005-0000-0000-00007B000000}"/>
    <cellStyle name="20% - Accent4 17" xfId="2681" xr:uid="{00000000-0005-0000-0000-00007C000000}"/>
    <cellStyle name="20% - Accent4 2" xfId="64" xr:uid="{00000000-0005-0000-0000-00007D000000}"/>
    <cellStyle name="20% - Accent4 2 2" xfId="65" xr:uid="{00000000-0005-0000-0000-00007E000000}"/>
    <cellStyle name="20% - Accent4 2 2 2" xfId="2755" xr:uid="{00000000-0005-0000-0000-00007F000000}"/>
    <cellStyle name="20% - Accent4 2 3" xfId="66" xr:uid="{00000000-0005-0000-0000-000080000000}"/>
    <cellStyle name="20% - Accent4 2 3 2" xfId="2756" xr:uid="{00000000-0005-0000-0000-000081000000}"/>
    <cellStyle name="20% - Accent4 2 4" xfId="2754" xr:uid="{00000000-0005-0000-0000-000082000000}"/>
    <cellStyle name="20% - Accent4 3" xfId="67" xr:uid="{00000000-0005-0000-0000-000083000000}"/>
    <cellStyle name="20% - Accent4 3 2" xfId="2757" xr:uid="{00000000-0005-0000-0000-000084000000}"/>
    <cellStyle name="20% - Accent4 4" xfId="68" xr:uid="{00000000-0005-0000-0000-000085000000}"/>
    <cellStyle name="20% - Accent4 4 2" xfId="2758" xr:uid="{00000000-0005-0000-0000-000086000000}"/>
    <cellStyle name="20% - Accent4 5" xfId="69" xr:uid="{00000000-0005-0000-0000-000087000000}"/>
    <cellStyle name="20% - Accent4 5 2" xfId="2759" xr:uid="{00000000-0005-0000-0000-000088000000}"/>
    <cellStyle name="20% - Accent4 6" xfId="70" xr:uid="{00000000-0005-0000-0000-000089000000}"/>
    <cellStyle name="20% - Accent4 6 2" xfId="2760" xr:uid="{00000000-0005-0000-0000-00008A000000}"/>
    <cellStyle name="20% - Accent4 7" xfId="71" xr:uid="{00000000-0005-0000-0000-00008B000000}"/>
    <cellStyle name="20% - Accent4 7 2" xfId="2761" xr:uid="{00000000-0005-0000-0000-00008C000000}"/>
    <cellStyle name="20% - Accent4 8" xfId="72" xr:uid="{00000000-0005-0000-0000-00008D000000}"/>
    <cellStyle name="20% - Accent4 8 2" xfId="2762" xr:uid="{00000000-0005-0000-0000-00008E000000}"/>
    <cellStyle name="20% - Accent4 9" xfId="73" xr:uid="{00000000-0005-0000-0000-00008F000000}"/>
    <cellStyle name="20% - Accent4 9 2" xfId="2763" xr:uid="{00000000-0005-0000-0000-000090000000}"/>
    <cellStyle name="20% - Accent5" xfId="74" builtinId="46" customBuiltin="1"/>
    <cellStyle name="20% - Accent5 10" xfId="75" xr:uid="{00000000-0005-0000-0000-000092000000}"/>
    <cellStyle name="20% - Accent5 10 2" xfId="2764" xr:uid="{00000000-0005-0000-0000-000093000000}"/>
    <cellStyle name="20% - Accent5 11" xfId="76" xr:uid="{00000000-0005-0000-0000-000094000000}"/>
    <cellStyle name="20% - Accent5 11 2" xfId="2765" xr:uid="{00000000-0005-0000-0000-000095000000}"/>
    <cellStyle name="20% - Accent5 12" xfId="77" xr:uid="{00000000-0005-0000-0000-000096000000}"/>
    <cellStyle name="20% - Accent5 12 2" xfId="2766" xr:uid="{00000000-0005-0000-0000-000097000000}"/>
    <cellStyle name="20% - Accent5 13" xfId="78" xr:uid="{00000000-0005-0000-0000-000098000000}"/>
    <cellStyle name="20% - Accent5 13 2" xfId="2767" xr:uid="{00000000-0005-0000-0000-000099000000}"/>
    <cellStyle name="20% - Accent5 14" xfId="79" xr:uid="{00000000-0005-0000-0000-00009A000000}"/>
    <cellStyle name="20% - Accent5 14 2" xfId="2768" xr:uid="{00000000-0005-0000-0000-00009B000000}"/>
    <cellStyle name="20% - Accent5 15" xfId="80" xr:uid="{00000000-0005-0000-0000-00009C000000}"/>
    <cellStyle name="20% - Accent5 15 2" xfId="2769" xr:uid="{00000000-0005-0000-0000-00009D000000}"/>
    <cellStyle name="20% - Accent5 16" xfId="81" xr:uid="{00000000-0005-0000-0000-00009E000000}"/>
    <cellStyle name="20% - Accent5 16 2" xfId="2770" xr:uid="{00000000-0005-0000-0000-00009F000000}"/>
    <cellStyle name="20% - Accent5 17" xfId="2682" xr:uid="{00000000-0005-0000-0000-0000A0000000}"/>
    <cellStyle name="20% - Accent5 2" xfId="82" xr:uid="{00000000-0005-0000-0000-0000A1000000}"/>
    <cellStyle name="20% - Accent5 2 2" xfId="83" xr:uid="{00000000-0005-0000-0000-0000A2000000}"/>
    <cellStyle name="20% - Accent5 2 2 2" xfId="2772" xr:uid="{00000000-0005-0000-0000-0000A3000000}"/>
    <cellStyle name="20% - Accent5 2 3" xfId="84" xr:uid="{00000000-0005-0000-0000-0000A4000000}"/>
    <cellStyle name="20% - Accent5 2 3 2" xfId="2773" xr:uid="{00000000-0005-0000-0000-0000A5000000}"/>
    <cellStyle name="20% - Accent5 2 4" xfId="2771" xr:uid="{00000000-0005-0000-0000-0000A6000000}"/>
    <cellStyle name="20% - Accent5 3" xfId="85" xr:uid="{00000000-0005-0000-0000-0000A7000000}"/>
    <cellStyle name="20% - Accent5 3 2" xfId="2774" xr:uid="{00000000-0005-0000-0000-0000A8000000}"/>
    <cellStyle name="20% - Accent5 4" xfId="86" xr:uid="{00000000-0005-0000-0000-0000A9000000}"/>
    <cellStyle name="20% - Accent5 4 2" xfId="2775" xr:uid="{00000000-0005-0000-0000-0000AA000000}"/>
    <cellStyle name="20% - Accent5 5" xfId="87" xr:uid="{00000000-0005-0000-0000-0000AB000000}"/>
    <cellStyle name="20% - Accent5 5 2" xfId="2776" xr:uid="{00000000-0005-0000-0000-0000AC000000}"/>
    <cellStyle name="20% - Accent5 6" xfId="88" xr:uid="{00000000-0005-0000-0000-0000AD000000}"/>
    <cellStyle name="20% - Accent5 6 2" xfId="2777" xr:uid="{00000000-0005-0000-0000-0000AE000000}"/>
    <cellStyle name="20% - Accent5 7" xfId="89" xr:uid="{00000000-0005-0000-0000-0000AF000000}"/>
    <cellStyle name="20% - Accent5 7 2" xfId="2778" xr:uid="{00000000-0005-0000-0000-0000B0000000}"/>
    <cellStyle name="20% - Accent5 8" xfId="90" xr:uid="{00000000-0005-0000-0000-0000B1000000}"/>
    <cellStyle name="20% - Accent5 8 2" xfId="2779" xr:uid="{00000000-0005-0000-0000-0000B2000000}"/>
    <cellStyle name="20% - Accent5 9" xfId="91" xr:uid="{00000000-0005-0000-0000-0000B3000000}"/>
    <cellStyle name="20% - Accent5 9 2" xfId="2780" xr:uid="{00000000-0005-0000-0000-0000B4000000}"/>
    <cellStyle name="20% - Accent6" xfId="92" builtinId="50" customBuiltin="1"/>
    <cellStyle name="20% - Accent6 10" xfId="93" xr:uid="{00000000-0005-0000-0000-0000B6000000}"/>
    <cellStyle name="20% - Accent6 10 2" xfId="2781" xr:uid="{00000000-0005-0000-0000-0000B7000000}"/>
    <cellStyle name="20% - Accent6 11" xfId="94" xr:uid="{00000000-0005-0000-0000-0000B8000000}"/>
    <cellStyle name="20% - Accent6 11 2" xfId="2782" xr:uid="{00000000-0005-0000-0000-0000B9000000}"/>
    <cellStyle name="20% - Accent6 12" xfId="95" xr:uid="{00000000-0005-0000-0000-0000BA000000}"/>
    <cellStyle name="20% - Accent6 12 2" xfId="2783" xr:uid="{00000000-0005-0000-0000-0000BB000000}"/>
    <cellStyle name="20% - Accent6 13" xfId="96" xr:uid="{00000000-0005-0000-0000-0000BC000000}"/>
    <cellStyle name="20% - Accent6 13 2" xfId="2784" xr:uid="{00000000-0005-0000-0000-0000BD000000}"/>
    <cellStyle name="20% - Accent6 14" xfId="97" xr:uid="{00000000-0005-0000-0000-0000BE000000}"/>
    <cellStyle name="20% - Accent6 14 2" xfId="2785" xr:uid="{00000000-0005-0000-0000-0000BF000000}"/>
    <cellStyle name="20% - Accent6 15" xfId="98" xr:uid="{00000000-0005-0000-0000-0000C0000000}"/>
    <cellStyle name="20% - Accent6 15 2" xfId="2786" xr:uid="{00000000-0005-0000-0000-0000C1000000}"/>
    <cellStyle name="20% - Accent6 16" xfId="99" xr:uid="{00000000-0005-0000-0000-0000C2000000}"/>
    <cellStyle name="20% - Accent6 16 2" xfId="2787" xr:uid="{00000000-0005-0000-0000-0000C3000000}"/>
    <cellStyle name="20% - Accent6 17" xfId="2683" xr:uid="{00000000-0005-0000-0000-0000C4000000}"/>
    <cellStyle name="20% - Accent6 2" xfId="100" xr:uid="{00000000-0005-0000-0000-0000C5000000}"/>
    <cellStyle name="20% - Accent6 2 2" xfId="101" xr:uid="{00000000-0005-0000-0000-0000C6000000}"/>
    <cellStyle name="20% - Accent6 2 2 2" xfId="2789" xr:uid="{00000000-0005-0000-0000-0000C7000000}"/>
    <cellStyle name="20% - Accent6 2 3" xfId="102" xr:uid="{00000000-0005-0000-0000-0000C8000000}"/>
    <cellStyle name="20% - Accent6 2 3 2" xfId="2790" xr:uid="{00000000-0005-0000-0000-0000C9000000}"/>
    <cellStyle name="20% - Accent6 2 4" xfId="2788" xr:uid="{00000000-0005-0000-0000-0000CA000000}"/>
    <cellStyle name="20% - Accent6 3" xfId="103" xr:uid="{00000000-0005-0000-0000-0000CB000000}"/>
    <cellStyle name="20% - Accent6 3 2" xfId="2791" xr:uid="{00000000-0005-0000-0000-0000CC000000}"/>
    <cellStyle name="20% - Accent6 4" xfId="104" xr:uid="{00000000-0005-0000-0000-0000CD000000}"/>
    <cellStyle name="20% - Accent6 4 2" xfId="2792" xr:uid="{00000000-0005-0000-0000-0000CE000000}"/>
    <cellStyle name="20% - Accent6 5" xfId="105" xr:uid="{00000000-0005-0000-0000-0000CF000000}"/>
    <cellStyle name="20% - Accent6 5 2" xfId="2793" xr:uid="{00000000-0005-0000-0000-0000D0000000}"/>
    <cellStyle name="20% - Accent6 6" xfId="106" xr:uid="{00000000-0005-0000-0000-0000D1000000}"/>
    <cellStyle name="20% - Accent6 6 2" xfId="2794" xr:uid="{00000000-0005-0000-0000-0000D2000000}"/>
    <cellStyle name="20% - Accent6 7" xfId="107" xr:uid="{00000000-0005-0000-0000-0000D3000000}"/>
    <cellStyle name="20% - Accent6 7 2" xfId="2795" xr:uid="{00000000-0005-0000-0000-0000D4000000}"/>
    <cellStyle name="20% - Accent6 8" xfId="108" xr:uid="{00000000-0005-0000-0000-0000D5000000}"/>
    <cellStyle name="20% - Accent6 8 2" xfId="2796" xr:uid="{00000000-0005-0000-0000-0000D6000000}"/>
    <cellStyle name="20% - Accent6 9" xfId="109" xr:uid="{00000000-0005-0000-0000-0000D7000000}"/>
    <cellStyle name="20% - Accent6 9 2" xfId="2797" xr:uid="{00000000-0005-0000-0000-0000D8000000}"/>
    <cellStyle name="40% - Accent1" xfId="110" builtinId="31" customBuiltin="1"/>
    <cellStyle name="40% - Accent1 10" xfId="111" xr:uid="{00000000-0005-0000-0000-0000DA000000}"/>
    <cellStyle name="40% - Accent1 10 2" xfId="2798" xr:uid="{00000000-0005-0000-0000-0000DB000000}"/>
    <cellStyle name="40% - Accent1 11" xfId="112" xr:uid="{00000000-0005-0000-0000-0000DC000000}"/>
    <cellStyle name="40% - Accent1 11 2" xfId="2799" xr:uid="{00000000-0005-0000-0000-0000DD000000}"/>
    <cellStyle name="40% - Accent1 12" xfId="113" xr:uid="{00000000-0005-0000-0000-0000DE000000}"/>
    <cellStyle name="40% - Accent1 12 2" xfId="2800" xr:uid="{00000000-0005-0000-0000-0000DF000000}"/>
    <cellStyle name="40% - Accent1 13" xfId="114" xr:uid="{00000000-0005-0000-0000-0000E0000000}"/>
    <cellStyle name="40% - Accent1 13 2" xfId="2801" xr:uid="{00000000-0005-0000-0000-0000E1000000}"/>
    <cellStyle name="40% - Accent1 14" xfId="115" xr:uid="{00000000-0005-0000-0000-0000E2000000}"/>
    <cellStyle name="40% - Accent1 14 2" xfId="2802" xr:uid="{00000000-0005-0000-0000-0000E3000000}"/>
    <cellStyle name="40% - Accent1 15" xfId="116" xr:uid="{00000000-0005-0000-0000-0000E4000000}"/>
    <cellStyle name="40% - Accent1 15 2" xfId="2803" xr:uid="{00000000-0005-0000-0000-0000E5000000}"/>
    <cellStyle name="40% - Accent1 16" xfId="117" xr:uid="{00000000-0005-0000-0000-0000E6000000}"/>
    <cellStyle name="40% - Accent1 16 2" xfId="2804" xr:uid="{00000000-0005-0000-0000-0000E7000000}"/>
    <cellStyle name="40% - Accent1 17" xfId="2684" xr:uid="{00000000-0005-0000-0000-0000E8000000}"/>
    <cellStyle name="40% - Accent1 2" xfId="118" xr:uid="{00000000-0005-0000-0000-0000E9000000}"/>
    <cellStyle name="40% - Accent1 2 2" xfId="119" xr:uid="{00000000-0005-0000-0000-0000EA000000}"/>
    <cellStyle name="40% - Accent1 2 2 2" xfId="2806" xr:uid="{00000000-0005-0000-0000-0000EB000000}"/>
    <cellStyle name="40% - Accent1 2 3" xfId="120" xr:uid="{00000000-0005-0000-0000-0000EC000000}"/>
    <cellStyle name="40% - Accent1 2 3 2" xfId="2807" xr:uid="{00000000-0005-0000-0000-0000ED000000}"/>
    <cellStyle name="40% - Accent1 2 4" xfId="2805" xr:uid="{00000000-0005-0000-0000-0000EE000000}"/>
    <cellStyle name="40% - Accent1 3" xfId="121" xr:uid="{00000000-0005-0000-0000-0000EF000000}"/>
    <cellStyle name="40% - Accent1 3 2" xfId="2808" xr:uid="{00000000-0005-0000-0000-0000F0000000}"/>
    <cellStyle name="40% - Accent1 4" xfId="122" xr:uid="{00000000-0005-0000-0000-0000F1000000}"/>
    <cellStyle name="40% - Accent1 4 2" xfId="2809" xr:uid="{00000000-0005-0000-0000-0000F2000000}"/>
    <cellStyle name="40% - Accent1 5" xfId="123" xr:uid="{00000000-0005-0000-0000-0000F3000000}"/>
    <cellStyle name="40% - Accent1 5 2" xfId="2810" xr:uid="{00000000-0005-0000-0000-0000F4000000}"/>
    <cellStyle name="40% - Accent1 6" xfId="124" xr:uid="{00000000-0005-0000-0000-0000F5000000}"/>
    <cellStyle name="40% - Accent1 6 2" xfId="2811" xr:uid="{00000000-0005-0000-0000-0000F6000000}"/>
    <cellStyle name="40% - Accent1 7" xfId="125" xr:uid="{00000000-0005-0000-0000-0000F7000000}"/>
    <cellStyle name="40% - Accent1 7 2" xfId="2812" xr:uid="{00000000-0005-0000-0000-0000F8000000}"/>
    <cellStyle name="40% - Accent1 8" xfId="126" xr:uid="{00000000-0005-0000-0000-0000F9000000}"/>
    <cellStyle name="40% - Accent1 8 2" xfId="2813" xr:uid="{00000000-0005-0000-0000-0000FA000000}"/>
    <cellStyle name="40% - Accent1 9" xfId="127" xr:uid="{00000000-0005-0000-0000-0000FB000000}"/>
    <cellStyle name="40% - Accent1 9 2" xfId="2814" xr:uid="{00000000-0005-0000-0000-0000FC000000}"/>
    <cellStyle name="40% - Accent2" xfId="128" builtinId="35" customBuiltin="1"/>
    <cellStyle name="40% - Accent2 10" xfId="129" xr:uid="{00000000-0005-0000-0000-0000FE000000}"/>
    <cellStyle name="40% - Accent2 10 2" xfId="2815" xr:uid="{00000000-0005-0000-0000-0000FF000000}"/>
    <cellStyle name="40% - Accent2 11" xfId="130" xr:uid="{00000000-0005-0000-0000-000000010000}"/>
    <cellStyle name="40% - Accent2 11 2" xfId="2816" xr:uid="{00000000-0005-0000-0000-000001010000}"/>
    <cellStyle name="40% - Accent2 12" xfId="131" xr:uid="{00000000-0005-0000-0000-000002010000}"/>
    <cellStyle name="40% - Accent2 12 2" xfId="2817" xr:uid="{00000000-0005-0000-0000-000003010000}"/>
    <cellStyle name="40% - Accent2 13" xfId="132" xr:uid="{00000000-0005-0000-0000-000004010000}"/>
    <cellStyle name="40% - Accent2 13 2" xfId="2818" xr:uid="{00000000-0005-0000-0000-000005010000}"/>
    <cellStyle name="40% - Accent2 14" xfId="133" xr:uid="{00000000-0005-0000-0000-000006010000}"/>
    <cellStyle name="40% - Accent2 14 2" xfId="2819" xr:uid="{00000000-0005-0000-0000-000007010000}"/>
    <cellStyle name="40% - Accent2 15" xfId="134" xr:uid="{00000000-0005-0000-0000-000008010000}"/>
    <cellStyle name="40% - Accent2 15 2" xfId="2820" xr:uid="{00000000-0005-0000-0000-000009010000}"/>
    <cellStyle name="40% - Accent2 16" xfId="135" xr:uid="{00000000-0005-0000-0000-00000A010000}"/>
    <cellStyle name="40% - Accent2 16 2" xfId="2821" xr:uid="{00000000-0005-0000-0000-00000B010000}"/>
    <cellStyle name="40% - Accent2 17" xfId="2685" xr:uid="{00000000-0005-0000-0000-00000C010000}"/>
    <cellStyle name="40% - Accent2 2" xfId="136" xr:uid="{00000000-0005-0000-0000-00000D010000}"/>
    <cellStyle name="40% - Accent2 2 2" xfId="137" xr:uid="{00000000-0005-0000-0000-00000E010000}"/>
    <cellStyle name="40% - Accent2 2 2 2" xfId="2823" xr:uid="{00000000-0005-0000-0000-00000F010000}"/>
    <cellStyle name="40% - Accent2 2 3" xfId="138" xr:uid="{00000000-0005-0000-0000-000010010000}"/>
    <cellStyle name="40% - Accent2 2 3 2" xfId="2824" xr:uid="{00000000-0005-0000-0000-000011010000}"/>
    <cellStyle name="40% - Accent2 2 4" xfId="2822" xr:uid="{00000000-0005-0000-0000-000012010000}"/>
    <cellStyle name="40% - Accent2 3" xfId="139" xr:uid="{00000000-0005-0000-0000-000013010000}"/>
    <cellStyle name="40% - Accent2 3 2" xfId="2825" xr:uid="{00000000-0005-0000-0000-000014010000}"/>
    <cellStyle name="40% - Accent2 4" xfId="140" xr:uid="{00000000-0005-0000-0000-000015010000}"/>
    <cellStyle name="40% - Accent2 4 2" xfId="2826" xr:uid="{00000000-0005-0000-0000-000016010000}"/>
    <cellStyle name="40% - Accent2 5" xfId="141" xr:uid="{00000000-0005-0000-0000-000017010000}"/>
    <cellStyle name="40% - Accent2 5 2" xfId="2827" xr:uid="{00000000-0005-0000-0000-000018010000}"/>
    <cellStyle name="40% - Accent2 6" xfId="142" xr:uid="{00000000-0005-0000-0000-000019010000}"/>
    <cellStyle name="40% - Accent2 6 2" xfId="2828" xr:uid="{00000000-0005-0000-0000-00001A010000}"/>
    <cellStyle name="40% - Accent2 7" xfId="143" xr:uid="{00000000-0005-0000-0000-00001B010000}"/>
    <cellStyle name="40% - Accent2 7 2" xfId="2829" xr:uid="{00000000-0005-0000-0000-00001C010000}"/>
    <cellStyle name="40% - Accent2 8" xfId="144" xr:uid="{00000000-0005-0000-0000-00001D010000}"/>
    <cellStyle name="40% - Accent2 8 2" xfId="2830" xr:uid="{00000000-0005-0000-0000-00001E010000}"/>
    <cellStyle name="40% - Accent2 9" xfId="145" xr:uid="{00000000-0005-0000-0000-00001F010000}"/>
    <cellStyle name="40% - Accent2 9 2" xfId="2831" xr:uid="{00000000-0005-0000-0000-000020010000}"/>
    <cellStyle name="40% - Accent3" xfId="146" builtinId="39" customBuiltin="1"/>
    <cellStyle name="40% - Accent3 10" xfId="147" xr:uid="{00000000-0005-0000-0000-000022010000}"/>
    <cellStyle name="40% - Accent3 10 2" xfId="2832" xr:uid="{00000000-0005-0000-0000-000023010000}"/>
    <cellStyle name="40% - Accent3 11" xfId="148" xr:uid="{00000000-0005-0000-0000-000024010000}"/>
    <cellStyle name="40% - Accent3 11 2" xfId="2833" xr:uid="{00000000-0005-0000-0000-000025010000}"/>
    <cellStyle name="40% - Accent3 12" xfId="149" xr:uid="{00000000-0005-0000-0000-000026010000}"/>
    <cellStyle name="40% - Accent3 12 2" xfId="2834" xr:uid="{00000000-0005-0000-0000-000027010000}"/>
    <cellStyle name="40% - Accent3 13" xfId="150" xr:uid="{00000000-0005-0000-0000-000028010000}"/>
    <cellStyle name="40% - Accent3 13 2" xfId="2835" xr:uid="{00000000-0005-0000-0000-000029010000}"/>
    <cellStyle name="40% - Accent3 14" xfId="151" xr:uid="{00000000-0005-0000-0000-00002A010000}"/>
    <cellStyle name="40% - Accent3 14 2" xfId="2836" xr:uid="{00000000-0005-0000-0000-00002B010000}"/>
    <cellStyle name="40% - Accent3 15" xfId="152" xr:uid="{00000000-0005-0000-0000-00002C010000}"/>
    <cellStyle name="40% - Accent3 15 2" xfId="2837" xr:uid="{00000000-0005-0000-0000-00002D010000}"/>
    <cellStyle name="40% - Accent3 16" xfId="153" xr:uid="{00000000-0005-0000-0000-00002E010000}"/>
    <cellStyle name="40% - Accent3 16 2" xfId="2838" xr:uid="{00000000-0005-0000-0000-00002F010000}"/>
    <cellStyle name="40% - Accent3 17" xfId="2686" xr:uid="{00000000-0005-0000-0000-000030010000}"/>
    <cellStyle name="40% - Accent3 2" xfId="154" xr:uid="{00000000-0005-0000-0000-000031010000}"/>
    <cellStyle name="40% - Accent3 2 2" xfId="155" xr:uid="{00000000-0005-0000-0000-000032010000}"/>
    <cellStyle name="40% - Accent3 2 2 2" xfId="2840" xr:uid="{00000000-0005-0000-0000-000033010000}"/>
    <cellStyle name="40% - Accent3 2 3" xfId="156" xr:uid="{00000000-0005-0000-0000-000034010000}"/>
    <cellStyle name="40% - Accent3 2 3 2" xfId="2841" xr:uid="{00000000-0005-0000-0000-000035010000}"/>
    <cellStyle name="40% - Accent3 2 4" xfId="2839" xr:uid="{00000000-0005-0000-0000-000036010000}"/>
    <cellStyle name="40% - Accent3 3" xfId="157" xr:uid="{00000000-0005-0000-0000-000037010000}"/>
    <cellStyle name="40% - Accent3 3 2" xfId="2842" xr:uid="{00000000-0005-0000-0000-000038010000}"/>
    <cellStyle name="40% - Accent3 4" xfId="158" xr:uid="{00000000-0005-0000-0000-000039010000}"/>
    <cellStyle name="40% - Accent3 4 2" xfId="2843" xr:uid="{00000000-0005-0000-0000-00003A010000}"/>
    <cellStyle name="40% - Accent3 5" xfId="159" xr:uid="{00000000-0005-0000-0000-00003B010000}"/>
    <cellStyle name="40% - Accent3 5 2" xfId="2844" xr:uid="{00000000-0005-0000-0000-00003C010000}"/>
    <cellStyle name="40% - Accent3 6" xfId="160" xr:uid="{00000000-0005-0000-0000-00003D010000}"/>
    <cellStyle name="40% - Accent3 6 2" xfId="2845" xr:uid="{00000000-0005-0000-0000-00003E010000}"/>
    <cellStyle name="40% - Accent3 7" xfId="161" xr:uid="{00000000-0005-0000-0000-00003F010000}"/>
    <cellStyle name="40% - Accent3 7 2" xfId="2846" xr:uid="{00000000-0005-0000-0000-000040010000}"/>
    <cellStyle name="40% - Accent3 8" xfId="162" xr:uid="{00000000-0005-0000-0000-000041010000}"/>
    <cellStyle name="40% - Accent3 8 2" xfId="2847" xr:uid="{00000000-0005-0000-0000-000042010000}"/>
    <cellStyle name="40% - Accent3 9" xfId="163" xr:uid="{00000000-0005-0000-0000-000043010000}"/>
    <cellStyle name="40% - Accent3 9 2" xfId="2848" xr:uid="{00000000-0005-0000-0000-000044010000}"/>
    <cellStyle name="40% - Accent4" xfId="164" builtinId="43" customBuiltin="1"/>
    <cellStyle name="40% - Accent4 10" xfId="165" xr:uid="{00000000-0005-0000-0000-000046010000}"/>
    <cellStyle name="40% - Accent4 10 2" xfId="2849" xr:uid="{00000000-0005-0000-0000-000047010000}"/>
    <cellStyle name="40% - Accent4 11" xfId="166" xr:uid="{00000000-0005-0000-0000-000048010000}"/>
    <cellStyle name="40% - Accent4 11 2" xfId="2850" xr:uid="{00000000-0005-0000-0000-000049010000}"/>
    <cellStyle name="40% - Accent4 12" xfId="167" xr:uid="{00000000-0005-0000-0000-00004A010000}"/>
    <cellStyle name="40% - Accent4 12 2" xfId="2851" xr:uid="{00000000-0005-0000-0000-00004B010000}"/>
    <cellStyle name="40% - Accent4 13" xfId="168" xr:uid="{00000000-0005-0000-0000-00004C010000}"/>
    <cellStyle name="40% - Accent4 13 2" xfId="2852" xr:uid="{00000000-0005-0000-0000-00004D010000}"/>
    <cellStyle name="40% - Accent4 14" xfId="169" xr:uid="{00000000-0005-0000-0000-00004E010000}"/>
    <cellStyle name="40% - Accent4 14 2" xfId="2853" xr:uid="{00000000-0005-0000-0000-00004F010000}"/>
    <cellStyle name="40% - Accent4 15" xfId="170" xr:uid="{00000000-0005-0000-0000-000050010000}"/>
    <cellStyle name="40% - Accent4 15 2" xfId="2854" xr:uid="{00000000-0005-0000-0000-000051010000}"/>
    <cellStyle name="40% - Accent4 16" xfId="171" xr:uid="{00000000-0005-0000-0000-000052010000}"/>
    <cellStyle name="40% - Accent4 16 2" xfId="2855" xr:uid="{00000000-0005-0000-0000-000053010000}"/>
    <cellStyle name="40% - Accent4 17" xfId="2687" xr:uid="{00000000-0005-0000-0000-000054010000}"/>
    <cellStyle name="40% - Accent4 2" xfId="172" xr:uid="{00000000-0005-0000-0000-000055010000}"/>
    <cellStyle name="40% - Accent4 2 2" xfId="173" xr:uid="{00000000-0005-0000-0000-000056010000}"/>
    <cellStyle name="40% - Accent4 2 2 2" xfId="2857" xr:uid="{00000000-0005-0000-0000-000057010000}"/>
    <cellStyle name="40% - Accent4 2 3" xfId="174" xr:uid="{00000000-0005-0000-0000-000058010000}"/>
    <cellStyle name="40% - Accent4 2 3 2" xfId="2858" xr:uid="{00000000-0005-0000-0000-000059010000}"/>
    <cellStyle name="40% - Accent4 2 4" xfId="2856" xr:uid="{00000000-0005-0000-0000-00005A010000}"/>
    <cellStyle name="40% - Accent4 3" xfId="175" xr:uid="{00000000-0005-0000-0000-00005B010000}"/>
    <cellStyle name="40% - Accent4 3 2" xfId="2859" xr:uid="{00000000-0005-0000-0000-00005C010000}"/>
    <cellStyle name="40% - Accent4 4" xfId="176" xr:uid="{00000000-0005-0000-0000-00005D010000}"/>
    <cellStyle name="40% - Accent4 4 2" xfId="2860" xr:uid="{00000000-0005-0000-0000-00005E010000}"/>
    <cellStyle name="40% - Accent4 5" xfId="177" xr:uid="{00000000-0005-0000-0000-00005F010000}"/>
    <cellStyle name="40% - Accent4 5 2" xfId="2861" xr:uid="{00000000-0005-0000-0000-000060010000}"/>
    <cellStyle name="40% - Accent4 6" xfId="178" xr:uid="{00000000-0005-0000-0000-000061010000}"/>
    <cellStyle name="40% - Accent4 6 2" xfId="2862" xr:uid="{00000000-0005-0000-0000-000062010000}"/>
    <cellStyle name="40% - Accent4 7" xfId="179" xr:uid="{00000000-0005-0000-0000-000063010000}"/>
    <cellStyle name="40% - Accent4 7 2" xfId="2863" xr:uid="{00000000-0005-0000-0000-000064010000}"/>
    <cellStyle name="40% - Accent4 8" xfId="180" xr:uid="{00000000-0005-0000-0000-000065010000}"/>
    <cellStyle name="40% - Accent4 8 2" xfId="2864" xr:uid="{00000000-0005-0000-0000-000066010000}"/>
    <cellStyle name="40% - Accent4 9" xfId="181" xr:uid="{00000000-0005-0000-0000-000067010000}"/>
    <cellStyle name="40% - Accent4 9 2" xfId="2865" xr:uid="{00000000-0005-0000-0000-000068010000}"/>
    <cellStyle name="40% - Accent5" xfId="182" builtinId="47" customBuiltin="1"/>
    <cellStyle name="40% - Accent5 10" xfId="183" xr:uid="{00000000-0005-0000-0000-00006A010000}"/>
    <cellStyle name="40% - Accent5 10 2" xfId="2866" xr:uid="{00000000-0005-0000-0000-00006B010000}"/>
    <cellStyle name="40% - Accent5 11" xfId="184" xr:uid="{00000000-0005-0000-0000-00006C010000}"/>
    <cellStyle name="40% - Accent5 11 2" xfId="2867" xr:uid="{00000000-0005-0000-0000-00006D010000}"/>
    <cellStyle name="40% - Accent5 12" xfId="185" xr:uid="{00000000-0005-0000-0000-00006E010000}"/>
    <cellStyle name="40% - Accent5 12 2" xfId="2868" xr:uid="{00000000-0005-0000-0000-00006F010000}"/>
    <cellStyle name="40% - Accent5 13" xfId="186" xr:uid="{00000000-0005-0000-0000-000070010000}"/>
    <cellStyle name="40% - Accent5 13 2" xfId="2869" xr:uid="{00000000-0005-0000-0000-000071010000}"/>
    <cellStyle name="40% - Accent5 14" xfId="187" xr:uid="{00000000-0005-0000-0000-000072010000}"/>
    <cellStyle name="40% - Accent5 14 2" xfId="2870" xr:uid="{00000000-0005-0000-0000-000073010000}"/>
    <cellStyle name="40% - Accent5 15" xfId="188" xr:uid="{00000000-0005-0000-0000-000074010000}"/>
    <cellStyle name="40% - Accent5 15 2" xfId="2871" xr:uid="{00000000-0005-0000-0000-000075010000}"/>
    <cellStyle name="40% - Accent5 16" xfId="189" xr:uid="{00000000-0005-0000-0000-000076010000}"/>
    <cellStyle name="40% - Accent5 16 2" xfId="2872" xr:uid="{00000000-0005-0000-0000-000077010000}"/>
    <cellStyle name="40% - Accent5 17" xfId="2688" xr:uid="{00000000-0005-0000-0000-000078010000}"/>
    <cellStyle name="40% - Accent5 2" xfId="190" xr:uid="{00000000-0005-0000-0000-000079010000}"/>
    <cellStyle name="40% - Accent5 2 2" xfId="191" xr:uid="{00000000-0005-0000-0000-00007A010000}"/>
    <cellStyle name="40% - Accent5 2 2 2" xfId="2874" xr:uid="{00000000-0005-0000-0000-00007B010000}"/>
    <cellStyle name="40% - Accent5 2 3" xfId="192" xr:uid="{00000000-0005-0000-0000-00007C010000}"/>
    <cellStyle name="40% - Accent5 2 3 2" xfId="2875" xr:uid="{00000000-0005-0000-0000-00007D010000}"/>
    <cellStyle name="40% - Accent5 2 4" xfId="2873" xr:uid="{00000000-0005-0000-0000-00007E010000}"/>
    <cellStyle name="40% - Accent5 3" xfId="193" xr:uid="{00000000-0005-0000-0000-00007F010000}"/>
    <cellStyle name="40% - Accent5 3 2" xfId="2876" xr:uid="{00000000-0005-0000-0000-000080010000}"/>
    <cellStyle name="40% - Accent5 4" xfId="194" xr:uid="{00000000-0005-0000-0000-000081010000}"/>
    <cellStyle name="40% - Accent5 4 2" xfId="2877" xr:uid="{00000000-0005-0000-0000-000082010000}"/>
    <cellStyle name="40% - Accent5 5" xfId="195" xr:uid="{00000000-0005-0000-0000-000083010000}"/>
    <cellStyle name="40% - Accent5 5 2" xfId="2878" xr:uid="{00000000-0005-0000-0000-000084010000}"/>
    <cellStyle name="40% - Accent5 6" xfId="196" xr:uid="{00000000-0005-0000-0000-000085010000}"/>
    <cellStyle name="40% - Accent5 6 2" xfId="2879" xr:uid="{00000000-0005-0000-0000-000086010000}"/>
    <cellStyle name="40% - Accent5 7" xfId="197" xr:uid="{00000000-0005-0000-0000-000087010000}"/>
    <cellStyle name="40% - Accent5 7 2" xfId="2880" xr:uid="{00000000-0005-0000-0000-000088010000}"/>
    <cellStyle name="40% - Accent5 8" xfId="198" xr:uid="{00000000-0005-0000-0000-000089010000}"/>
    <cellStyle name="40% - Accent5 8 2" xfId="2881" xr:uid="{00000000-0005-0000-0000-00008A010000}"/>
    <cellStyle name="40% - Accent5 9" xfId="199" xr:uid="{00000000-0005-0000-0000-00008B010000}"/>
    <cellStyle name="40% - Accent5 9 2" xfId="2882" xr:uid="{00000000-0005-0000-0000-00008C010000}"/>
    <cellStyle name="40% - Accent6" xfId="200" builtinId="51" customBuiltin="1"/>
    <cellStyle name="40% - Accent6 10" xfId="201" xr:uid="{00000000-0005-0000-0000-00008E010000}"/>
    <cellStyle name="40% - Accent6 10 2" xfId="2883" xr:uid="{00000000-0005-0000-0000-00008F010000}"/>
    <cellStyle name="40% - Accent6 11" xfId="202" xr:uid="{00000000-0005-0000-0000-000090010000}"/>
    <cellStyle name="40% - Accent6 11 2" xfId="2884" xr:uid="{00000000-0005-0000-0000-000091010000}"/>
    <cellStyle name="40% - Accent6 12" xfId="203" xr:uid="{00000000-0005-0000-0000-000092010000}"/>
    <cellStyle name="40% - Accent6 12 2" xfId="2885" xr:uid="{00000000-0005-0000-0000-000093010000}"/>
    <cellStyle name="40% - Accent6 13" xfId="204" xr:uid="{00000000-0005-0000-0000-000094010000}"/>
    <cellStyle name="40% - Accent6 13 2" xfId="2886" xr:uid="{00000000-0005-0000-0000-000095010000}"/>
    <cellStyle name="40% - Accent6 14" xfId="205" xr:uid="{00000000-0005-0000-0000-000096010000}"/>
    <cellStyle name="40% - Accent6 14 2" xfId="2887" xr:uid="{00000000-0005-0000-0000-000097010000}"/>
    <cellStyle name="40% - Accent6 15" xfId="206" xr:uid="{00000000-0005-0000-0000-000098010000}"/>
    <cellStyle name="40% - Accent6 15 2" xfId="2888" xr:uid="{00000000-0005-0000-0000-000099010000}"/>
    <cellStyle name="40% - Accent6 16" xfId="207" xr:uid="{00000000-0005-0000-0000-00009A010000}"/>
    <cellStyle name="40% - Accent6 16 2" xfId="2889" xr:uid="{00000000-0005-0000-0000-00009B010000}"/>
    <cellStyle name="40% - Accent6 17" xfId="2689" xr:uid="{00000000-0005-0000-0000-00009C010000}"/>
    <cellStyle name="40% - Accent6 2" xfId="208" xr:uid="{00000000-0005-0000-0000-00009D010000}"/>
    <cellStyle name="40% - Accent6 2 2" xfId="209" xr:uid="{00000000-0005-0000-0000-00009E010000}"/>
    <cellStyle name="40% - Accent6 2 2 2" xfId="2891" xr:uid="{00000000-0005-0000-0000-00009F010000}"/>
    <cellStyle name="40% - Accent6 2 3" xfId="210" xr:uid="{00000000-0005-0000-0000-0000A0010000}"/>
    <cellStyle name="40% - Accent6 2 3 2" xfId="2892" xr:uid="{00000000-0005-0000-0000-0000A1010000}"/>
    <cellStyle name="40% - Accent6 2 4" xfId="2890" xr:uid="{00000000-0005-0000-0000-0000A2010000}"/>
    <cellStyle name="40% - Accent6 3" xfId="211" xr:uid="{00000000-0005-0000-0000-0000A3010000}"/>
    <cellStyle name="40% - Accent6 3 2" xfId="2893" xr:uid="{00000000-0005-0000-0000-0000A4010000}"/>
    <cellStyle name="40% - Accent6 4" xfId="212" xr:uid="{00000000-0005-0000-0000-0000A5010000}"/>
    <cellStyle name="40% - Accent6 4 2" xfId="2894" xr:uid="{00000000-0005-0000-0000-0000A6010000}"/>
    <cellStyle name="40% - Accent6 5" xfId="213" xr:uid="{00000000-0005-0000-0000-0000A7010000}"/>
    <cellStyle name="40% - Accent6 5 2" xfId="2895" xr:uid="{00000000-0005-0000-0000-0000A8010000}"/>
    <cellStyle name="40% - Accent6 6" xfId="214" xr:uid="{00000000-0005-0000-0000-0000A9010000}"/>
    <cellStyle name="40% - Accent6 6 2" xfId="2896" xr:uid="{00000000-0005-0000-0000-0000AA010000}"/>
    <cellStyle name="40% - Accent6 7" xfId="215" xr:uid="{00000000-0005-0000-0000-0000AB010000}"/>
    <cellStyle name="40% - Accent6 7 2" xfId="2897" xr:uid="{00000000-0005-0000-0000-0000AC010000}"/>
    <cellStyle name="40% - Accent6 8" xfId="216" xr:uid="{00000000-0005-0000-0000-0000AD010000}"/>
    <cellStyle name="40% - Accent6 8 2" xfId="2898" xr:uid="{00000000-0005-0000-0000-0000AE010000}"/>
    <cellStyle name="40% - Accent6 9" xfId="217" xr:uid="{00000000-0005-0000-0000-0000AF010000}"/>
    <cellStyle name="40% - Accent6 9 2" xfId="2899" xr:uid="{00000000-0005-0000-0000-0000B0010000}"/>
    <cellStyle name="60% - Accent1" xfId="218" builtinId="32" customBuiltin="1"/>
    <cellStyle name="60% - Accent1 10" xfId="219" xr:uid="{00000000-0005-0000-0000-0000B2010000}"/>
    <cellStyle name="60% - Accent1 11" xfId="220" xr:uid="{00000000-0005-0000-0000-0000B3010000}"/>
    <cellStyle name="60% - Accent1 12" xfId="221" xr:uid="{00000000-0005-0000-0000-0000B4010000}"/>
    <cellStyle name="60% - Accent1 13" xfId="222" xr:uid="{00000000-0005-0000-0000-0000B5010000}"/>
    <cellStyle name="60% - Accent1 14" xfId="223" xr:uid="{00000000-0005-0000-0000-0000B6010000}"/>
    <cellStyle name="60% - Accent1 15" xfId="224" xr:uid="{00000000-0005-0000-0000-0000B7010000}"/>
    <cellStyle name="60% - Accent1 16" xfId="225" xr:uid="{00000000-0005-0000-0000-0000B8010000}"/>
    <cellStyle name="60% - Accent1 2" xfId="226" xr:uid="{00000000-0005-0000-0000-0000B9010000}"/>
    <cellStyle name="60% - Accent1 2 2" xfId="227" xr:uid="{00000000-0005-0000-0000-0000BA010000}"/>
    <cellStyle name="60% - Accent1 2 3" xfId="228" xr:uid="{00000000-0005-0000-0000-0000BB010000}"/>
    <cellStyle name="60% - Accent1 3" xfId="229" xr:uid="{00000000-0005-0000-0000-0000BC010000}"/>
    <cellStyle name="60% - Accent1 4" xfId="230" xr:uid="{00000000-0005-0000-0000-0000BD010000}"/>
    <cellStyle name="60% - Accent1 5" xfId="231" xr:uid="{00000000-0005-0000-0000-0000BE010000}"/>
    <cellStyle name="60% - Accent1 6" xfId="232" xr:uid="{00000000-0005-0000-0000-0000BF010000}"/>
    <cellStyle name="60% - Accent1 7" xfId="233" xr:uid="{00000000-0005-0000-0000-0000C0010000}"/>
    <cellStyle name="60% - Accent1 8" xfId="234" xr:uid="{00000000-0005-0000-0000-0000C1010000}"/>
    <cellStyle name="60% - Accent1 9" xfId="235" xr:uid="{00000000-0005-0000-0000-0000C2010000}"/>
    <cellStyle name="60% - Accent2" xfId="236" builtinId="36" customBuiltin="1"/>
    <cellStyle name="60% - Accent2 10" xfId="237" xr:uid="{00000000-0005-0000-0000-0000C4010000}"/>
    <cellStyle name="60% - Accent2 11" xfId="238" xr:uid="{00000000-0005-0000-0000-0000C5010000}"/>
    <cellStyle name="60% - Accent2 12" xfId="239" xr:uid="{00000000-0005-0000-0000-0000C6010000}"/>
    <cellStyle name="60% - Accent2 13" xfId="240" xr:uid="{00000000-0005-0000-0000-0000C7010000}"/>
    <cellStyle name="60% - Accent2 14" xfId="241" xr:uid="{00000000-0005-0000-0000-0000C8010000}"/>
    <cellStyle name="60% - Accent2 15" xfId="242" xr:uid="{00000000-0005-0000-0000-0000C9010000}"/>
    <cellStyle name="60% - Accent2 16" xfId="243" xr:uid="{00000000-0005-0000-0000-0000CA010000}"/>
    <cellStyle name="60% - Accent2 2" xfId="244" xr:uid="{00000000-0005-0000-0000-0000CB010000}"/>
    <cellStyle name="60% - Accent2 2 2" xfId="245" xr:uid="{00000000-0005-0000-0000-0000CC010000}"/>
    <cellStyle name="60% - Accent2 2 3" xfId="246" xr:uid="{00000000-0005-0000-0000-0000CD010000}"/>
    <cellStyle name="60% - Accent2 3" xfId="247" xr:uid="{00000000-0005-0000-0000-0000CE010000}"/>
    <cellStyle name="60% - Accent2 4" xfId="248" xr:uid="{00000000-0005-0000-0000-0000CF010000}"/>
    <cellStyle name="60% - Accent2 5" xfId="249" xr:uid="{00000000-0005-0000-0000-0000D0010000}"/>
    <cellStyle name="60% - Accent2 6" xfId="250" xr:uid="{00000000-0005-0000-0000-0000D1010000}"/>
    <cellStyle name="60% - Accent2 7" xfId="251" xr:uid="{00000000-0005-0000-0000-0000D2010000}"/>
    <cellStyle name="60% - Accent2 8" xfId="252" xr:uid="{00000000-0005-0000-0000-0000D3010000}"/>
    <cellStyle name="60% - Accent2 9" xfId="253" xr:uid="{00000000-0005-0000-0000-0000D4010000}"/>
    <cellStyle name="60% - Accent3" xfId="254" builtinId="40" customBuiltin="1"/>
    <cellStyle name="60% - Accent3 10" xfId="255" xr:uid="{00000000-0005-0000-0000-0000D6010000}"/>
    <cellStyle name="60% - Accent3 11" xfId="256" xr:uid="{00000000-0005-0000-0000-0000D7010000}"/>
    <cellStyle name="60% - Accent3 12" xfId="257" xr:uid="{00000000-0005-0000-0000-0000D8010000}"/>
    <cellStyle name="60% - Accent3 13" xfId="258" xr:uid="{00000000-0005-0000-0000-0000D9010000}"/>
    <cellStyle name="60% - Accent3 14" xfId="259" xr:uid="{00000000-0005-0000-0000-0000DA010000}"/>
    <cellStyle name="60% - Accent3 15" xfId="260" xr:uid="{00000000-0005-0000-0000-0000DB010000}"/>
    <cellStyle name="60% - Accent3 16" xfId="261" xr:uid="{00000000-0005-0000-0000-0000DC010000}"/>
    <cellStyle name="60% - Accent3 2" xfId="262" xr:uid="{00000000-0005-0000-0000-0000DD010000}"/>
    <cellStyle name="60% - Accent3 2 2" xfId="263" xr:uid="{00000000-0005-0000-0000-0000DE010000}"/>
    <cellStyle name="60% - Accent3 2 3" xfId="264" xr:uid="{00000000-0005-0000-0000-0000DF010000}"/>
    <cellStyle name="60% - Accent3 3" xfId="265" xr:uid="{00000000-0005-0000-0000-0000E0010000}"/>
    <cellStyle name="60% - Accent3 4" xfId="266" xr:uid="{00000000-0005-0000-0000-0000E1010000}"/>
    <cellStyle name="60% - Accent3 5" xfId="267" xr:uid="{00000000-0005-0000-0000-0000E2010000}"/>
    <cellStyle name="60% - Accent3 6" xfId="268" xr:uid="{00000000-0005-0000-0000-0000E3010000}"/>
    <cellStyle name="60% - Accent3 7" xfId="269" xr:uid="{00000000-0005-0000-0000-0000E4010000}"/>
    <cellStyle name="60% - Accent3 8" xfId="270" xr:uid="{00000000-0005-0000-0000-0000E5010000}"/>
    <cellStyle name="60% - Accent3 9" xfId="271" xr:uid="{00000000-0005-0000-0000-0000E6010000}"/>
    <cellStyle name="60% - Accent4" xfId="272" builtinId="44" customBuiltin="1"/>
    <cellStyle name="60% - Accent4 10" xfId="273" xr:uid="{00000000-0005-0000-0000-0000E8010000}"/>
    <cellStyle name="60% - Accent4 11" xfId="274" xr:uid="{00000000-0005-0000-0000-0000E9010000}"/>
    <cellStyle name="60% - Accent4 12" xfId="275" xr:uid="{00000000-0005-0000-0000-0000EA010000}"/>
    <cellStyle name="60% - Accent4 13" xfId="276" xr:uid="{00000000-0005-0000-0000-0000EB010000}"/>
    <cellStyle name="60% - Accent4 14" xfId="277" xr:uid="{00000000-0005-0000-0000-0000EC010000}"/>
    <cellStyle name="60% - Accent4 15" xfId="278" xr:uid="{00000000-0005-0000-0000-0000ED010000}"/>
    <cellStyle name="60% - Accent4 16" xfId="279" xr:uid="{00000000-0005-0000-0000-0000EE010000}"/>
    <cellStyle name="60% - Accent4 2" xfId="280" xr:uid="{00000000-0005-0000-0000-0000EF010000}"/>
    <cellStyle name="60% - Accent4 2 2" xfId="281" xr:uid="{00000000-0005-0000-0000-0000F0010000}"/>
    <cellStyle name="60% - Accent4 2 3" xfId="282" xr:uid="{00000000-0005-0000-0000-0000F1010000}"/>
    <cellStyle name="60% - Accent4 3" xfId="283" xr:uid="{00000000-0005-0000-0000-0000F2010000}"/>
    <cellStyle name="60% - Accent4 4" xfId="284" xr:uid="{00000000-0005-0000-0000-0000F3010000}"/>
    <cellStyle name="60% - Accent4 5" xfId="285" xr:uid="{00000000-0005-0000-0000-0000F4010000}"/>
    <cellStyle name="60% - Accent4 6" xfId="286" xr:uid="{00000000-0005-0000-0000-0000F5010000}"/>
    <cellStyle name="60% - Accent4 7" xfId="287" xr:uid="{00000000-0005-0000-0000-0000F6010000}"/>
    <cellStyle name="60% - Accent4 8" xfId="288" xr:uid="{00000000-0005-0000-0000-0000F7010000}"/>
    <cellStyle name="60% - Accent4 9" xfId="289" xr:uid="{00000000-0005-0000-0000-0000F8010000}"/>
    <cellStyle name="60% - Accent5" xfId="290" builtinId="48" customBuiltin="1"/>
    <cellStyle name="60% - Accent5 10" xfId="291" xr:uid="{00000000-0005-0000-0000-0000FA010000}"/>
    <cellStyle name="60% - Accent5 11" xfId="292" xr:uid="{00000000-0005-0000-0000-0000FB010000}"/>
    <cellStyle name="60% - Accent5 12" xfId="293" xr:uid="{00000000-0005-0000-0000-0000FC010000}"/>
    <cellStyle name="60% - Accent5 13" xfId="294" xr:uid="{00000000-0005-0000-0000-0000FD010000}"/>
    <cellStyle name="60% - Accent5 14" xfId="295" xr:uid="{00000000-0005-0000-0000-0000FE010000}"/>
    <cellStyle name="60% - Accent5 15" xfId="296" xr:uid="{00000000-0005-0000-0000-0000FF010000}"/>
    <cellStyle name="60% - Accent5 16" xfId="297" xr:uid="{00000000-0005-0000-0000-000000020000}"/>
    <cellStyle name="60% - Accent5 2" xfId="298" xr:uid="{00000000-0005-0000-0000-000001020000}"/>
    <cellStyle name="60% - Accent5 2 2" xfId="299" xr:uid="{00000000-0005-0000-0000-000002020000}"/>
    <cellStyle name="60% - Accent5 2 3" xfId="300" xr:uid="{00000000-0005-0000-0000-000003020000}"/>
    <cellStyle name="60% - Accent5 3" xfId="301" xr:uid="{00000000-0005-0000-0000-000004020000}"/>
    <cellStyle name="60% - Accent5 4" xfId="302" xr:uid="{00000000-0005-0000-0000-000005020000}"/>
    <cellStyle name="60% - Accent5 5" xfId="303" xr:uid="{00000000-0005-0000-0000-000006020000}"/>
    <cellStyle name="60% - Accent5 6" xfId="304" xr:uid="{00000000-0005-0000-0000-000007020000}"/>
    <cellStyle name="60% - Accent5 7" xfId="305" xr:uid="{00000000-0005-0000-0000-000008020000}"/>
    <cellStyle name="60% - Accent5 8" xfId="306" xr:uid="{00000000-0005-0000-0000-000009020000}"/>
    <cellStyle name="60% - Accent5 9" xfId="307" xr:uid="{00000000-0005-0000-0000-00000A020000}"/>
    <cellStyle name="60% - Accent6" xfId="308" builtinId="52" customBuiltin="1"/>
    <cellStyle name="60% - Accent6 10" xfId="309" xr:uid="{00000000-0005-0000-0000-00000C020000}"/>
    <cellStyle name="60% - Accent6 11" xfId="310" xr:uid="{00000000-0005-0000-0000-00000D020000}"/>
    <cellStyle name="60% - Accent6 12" xfId="311" xr:uid="{00000000-0005-0000-0000-00000E020000}"/>
    <cellStyle name="60% - Accent6 13" xfId="312" xr:uid="{00000000-0005-0000-0000-00000F020000}"/>
    <cellStyle name="60% - Accent6 14" xfId="313" xr:uid="{00000000-0005-0000-0000-000010020000}"/>
    <cellStyle name="60% - Accent6 15" xfId="314" xr:uid="{00000000-0005-0000-0000-000011020000}"/>
    <cellStyle name="60% - Accent6 16" xfId="315" xr:uid="{00000000-0005-0000-0000-000012020000}"/>
    <cellStyle name="60% - Accent6 2" xfId="316" xr:uid="{00000000-0005-0000-0000-000013020000}"/>
    <cellStyle name="60% - Accent6 2 2" xfId="317" xr:uid="{00000000-0005-0000-0000-000014020000}"/>
    <cellStyle name="60% - Accent6 2 3" xfId="318" xr:uid="{00000000-0005-0000-0000-000015020000}"/>
    <cellStyle name="60% - Accent6 3" xfId="319" xr:uid="{00000000-0005-0000-0000-000016020000}"/>
    <cellStyle name="60% - Accent6 4" xfId="320" xr:uid="{00000000-0005-0000-0000-000017020000}"/>
    <cellStyle name="60% - Accent6 5" xfId="321" xr:uid="{00000000-0005-0000-0000-000018020000}"/>
    <cellStyle name="60% - Accent6 6" xfId="322" xr:uid="{00000000-0005-0000-0000-000019020000}"/>
    <cellStyle name="60% - Accent6 7" xfId="323" xr:uid="{00000000-0005-0000-0000-00001A020000}"/>
    <cellStyle name="60% - Accent6 8" xfId="324" xr:uid="{00000000-0005-0000-0000-00001B020000}"/>
    <cellStyle name="60% - Accent6 9" xfId="325" xr:uid="{00000000-0005-0000-0000-00001C020000}"/>
    <cellStyle name="Accent1" xfId="326" builtinId="29" customBuiltin="1"/>
    <cellStyle name="Accent1 10" xfId="327" xr:uid="{00000000-0005-0000-0000-00001E020000}"/>
    <cellStyle name="Accent1 11" xfId="328" xr:uid="{00000000-0005-0000-0000-00001F020000}"/>
    <cellStyle name="Accent1 12" xfId="329" xr:uid="{00000000-0005-0000-0000-000020020000}"/>
    <cellStyle name="Accent1 13" xfId="330" xr:uid="{00000000-0005-0000-0000-000021020000}"/>
    <cellStyle name="Accent1 14" xfId="331" xr:uid="{00000000-0005-0000-0000-000022020000}"/>
    <cellStyle name="Accent1 15" xfId="332" xr:uid="{00000000-0005-0000-0000-000023020000}"/>
    <cellStyle name="Accent1 16" xfId="333" xr:uid="{00000000-0005-0000-0000-000024020000}"/>
    <cellStyle name="Accent1 2" xfId="334" xr:uid="{00000000-0005-0000-0000-000025020000}"/>
    <cellStyle name="Accent1 2 2" xfId="335" xr:uid="{00000000-0005-0000-0000-000026020000}"/>
    <cellStyle name="Accent1 2 3" xfId="336" xr:uid="{00000000-0005-0000-0000-000027020000}"/>
    <cellStyle name="Accent1 3" xfId="337" xr:uid="{00000000-0005-0000-0000-000028020000}"/>
    <cellStyle name="Accent1 4" xfId="338" xr:uid="{00000000-0005-0000-0000-000029020000}"/>
    <cellStyle name="Accent1 5" xfId="339" xr:uid="{00000000-0005-0000-0000-00002A020000}"/>
    <cellStyle name="Accent1 6" xfId="340" xr:uid="{00000000-0005-0000-0000-00002B020000}"/>
    <cellStyle name="Accent1 7" xfId="341" xr:uid="{00000000-0005-0000-0000-00002C020000}"/>
    <cellStyle name="Accent1 8" xfId="342" xr:uid="{00000000-0005-0000-0000-00002D020000}"/>
    <cellStyle name="Accent1 9" xfId="343" xr:uid="{00000000-0005-0000-0000-00002E020000}"/>
    <cellStyle name="Accent2" xfId="344" builtinId="33" customBuiltin="1"/>
    <cellStyle name="Accent2 10" xfId="345" xr:uid="{00000000-0005-0000-0000-000030020000}"/>
    <cellStyle name="Accent2 11" xfId="346" xr:uid="{00000000-0005-0000-0000-000031020000}"/>
    <cellStyle name="Accent2 12" xfId="347" xr:uid="{00000000-0005-0000-0000-000032020000}"/>
    <cellStyle name="Accent2 13" xfId="348" xr:uid="{00000000-0005-0000-0000-000033020000}"/>
    <cellStyle name="Accent2 14" xfId="349" xr:uid="{00000000-0005-0000-0000-000034020000}"/>
    <cellStyle name="Accent2 15" xfId="350" xr:uid="{00000000-0005-0000-0000-000035020000}"/>
    <cellStyle name="Accent2 16" xfId="351" xr:uid="{00000000-0005-0000-0000-000036020000}"/>
    <cellStyle name="Accent2 2" xfId="352" xr:uid="{00000000-0005-0000-0000-000037020000}"/>
    <cellStyle name="Accent2 2 2" xfId="353" xr:uid="{00000000-0005-0000-0000-000038020000}"/>
    <cellStyle name="Accent2 2 3" xfId="354" xr:uid="{00000000-0005-0000-0000-000039020000}"/>
    <cellStyle name="Accent2 3" xfId="355" xr:uid="{00000000-0005-0000-0000-00003A020000}"/>
    <cellStyle name="Accent2 4" xfId="356" xr:uid="{00000000-0005-0000-0000-00003B020000}"/>
    <cellStyle name="Accent2 5" xfId="357" xr:uid="{00000000-0005-0000-0000-00003C020000}"/>
    <cellStyle name="Accent2 6" xfId="358" xr:uid="{00000000-0005-0000-0000-00003D020000}"/>
    <cellStyle name="Accent2 7" xfId="359" xr:uid="{00000000-0005-0000-0000-00003E020000}"/>
    <cellStyle name="Accent2 8" xfId="360" xr:uid="{00000000-0005-0000-0000-00003F020000}"/>
    <cellStyle name="Accent2 9" xfId="361" xr:uid="{00000000-0005-0000-0000-000040020000}"/>
    <cellStyle name="Accent3" xfId="362" builtinId="37" customBuiltin="1"/>
    <cellStyle name="Accent3 10" xfId="363" xr:uid="{00000000-0005-0000-0000-000042020000}"/>
    <cellStyle name="Accent3 11" xfId="364" xr:uid="{00000000-0005-0000-0000-000043020000}"/>
    <cellStyle name="Accent3 12" xfId="365" xr:uid="{00000000-0005-0000-0000-000044020000}"/>
    <cellStyle name="Accent3 13" xfId="366" xr:uid="{00000000-0005-0000-0000-000045020000}"/>
    <cellStyle name="Accent3 14" xfId="367" xr:uid="{00000000-0005-0000-0000-000046020000}"/>
    <cellStyle name="Accent3 15" xfId="368" xr:uid="{00000000-0005-0000-0000-000047020000}"/>
    <cellStyle name="Accent3 16" xfId="369" xr:uid="{00000000-0005-0000-0000-000048020000}"/>
    <cellStyle name="Accent3 2" xfId="370" xr:uid="{00000000-0005-0000-0000-000049020000}"/>
    <cellStyle name="Accent3 2 2" xfId="371" xr:uid="{00000000-0005-0000-0000-00004A020000}"/>
    <cellStyle name="Accent3 2 3" xfId="372" xr:uid="{00000000-0005-0000-0000-00004B020000}"/>
    <cellStyle name="Accent3 3" xfId="373" xr:uid="{00000000-0005-0000-0000-00004C020000}"/>
    <cellStyle name="Accent3 4" xfId="374" xr:uid="{00000000-0005-0000-0000-00004D020000}"/>
    <cellStyle name="Accent3 5" xfId="375" xr:uid="{00000000-0005-0000-0000-00004E020000}"/>
    <cellStyle name="Accent3 6" xfId="376" xr:uid="{00000000-0005-0000-0000-00004F020000}"/>
    <cellStyle name="Accent3 7" xfId="377" xr:uid="{00000000-0005-0000-0000-000050020000}"/>
    <cellStyle name="Accent3 8" xfId="378" xr:uid="{00000000-0005-0000-0000-000051020000}"/>
    <cellStyle name="Accent3 9" xfId="379" xr:uid="{00000000-0005-0000-0000-000052020000}"/>
    <cellStyle name="Accent4" xfId="380" builtinId="41" customBuiltin="1"/>
    <cellStyle name="Accent4 10" xfId="381" xr:uid="{00000000-0005-0000-0000-000054020000}"/>
    <cellStyle name="Accent4 11" xfId="382" xr:uid="{00000000-0005-0000-0000-000055020000}"/>
    <cellStyle name="Accent4 12" xfId="383" xr:uid="{00000000-0005-0000-0000-000056020000}"/>
    <cellStyle name="Accent4 13" xfId="384" xr:uid="{00000000-0005-0000-0000-000057020000}"/>
    <cellStyle name="Accent4 14" xfId="385" xr:uid="{00000000-0005-0000-0000-000058020000}"/>
    <cellStyle name="Accent4 15" xfId="386" xr:uid="{00000000-0005-0000-0000-000059020000}"/>
    <cellStyle name="Accent4 16" xfId="387" xr:uid="{00000000-0005-0000-0000-00005A020000}"/>
    <cellStyle name="Accent4 2" xfId="388" xr:uid="{00000000-0005-0000-0000-00005B020000}"/>
    <cellStyle name="Accent4 2 2" xfId="389" xr:uid="{00000000-0005-0000-0000-00005C020000}"/>
    <cellStyle name="Accent4 2 3" xfId="390" xr:uid="{00000000-0005-0000-0000-00005D020000}"/>
    <cellStyle name="Accent4 3" xfId="391" xr:uid="{00000000-0005-0000-0000-00005E020000}"/>
    <cellStyle name="Accent4 4" xfId="392" xr:uid="{00000000-0005-0000-0000-00005F020000}"/>
    <cellStyle name="Accent4 5" xfId="393" xr:uid="{00000000-0005-0000-0000-000060020000}"/>
    <cellStyle name="Accent4 6" xfId="394" xr:uid="{00000000-0005-0000-0000-000061020000}"/>
    <cellStyle name="Accent4 7" xfId="395" xr:uid="{00000000-0005-0000-0000-000062020000}"/>
    <cellStyle name="Accent4 8" xfId="396" xr:uid="{00000000-0005-0000-0000-000063020000}"/>
    <cellStyle name="Accent4 9" xfId="397" xr:uid="{00000000-0005-0000-0000-000064020000}"/>
    <cellStyle name="Accent5" xfId="398" builtinId="45" customBuiltin="1"/>
    <cellStyle name="Accent5 10" xfId="399" xr:uid="{00000000-0005-0000-0000-000066020000}"/>
    <cellStyle name="Accent5 11" xfId="400" xr:uid="{00000000-0005-0000-0000-000067020000}"/>
    <cellStyle name="Accent5 12" xfId="401" xr:uid="{00000000-0005-0000-0000-000068020000}"/>
    <cellStyle name="Accent5 13" xfId="402" xr:uid="{00000000-0005-0000-0000-000069020000}"/>
    <cellStyle name="Accent5 14" xfId="403" xr:uid="{00000000-0005-0000-0000-00006A020000}"/>
    <cellStyle name="Accent5 15" xfId="404" xr:uid="{00000000-0005-0000-0000-00006B020000}"/>
    <cellStyle name="Accent5 16" xfId="405" xr:uid="{00000000-0005-0000-0000-00006C020000}"/>
    <cellStyle name="Accent5 2" xfId="406" xr:uid="{00000000-0005-0000-0000-00006D020000}"/>
    <cellStyle name="Accent5 2 2" xfId="407" xr:uid="{00000000-0005-0000-0000-00006E020000}"/>
    <cellStyle name="Accent5 2 3" xfId="408" xr:uid="{00000000-0005-0000-0000-00006F020000}"/>
    <cellStyle name="Accent5 3" xfId="409" xr:uid="{00000000-0005-0000-0000-000070020000}"/>
    <cellStyle name="Accent5 4" xfId="410" xr:uid="{00000000-0005-0000-0000-000071020000}"/>
    <cellStyle name="Accent5 5" xfId="411" xr:uid="{00000000-0005-0000-0000-000072020000}"/>
    <cellStyle name="Accent5 6" xfId="412" xr:uid="{00000000-0005-0000-0000-000073020000}"/>
    <cellStyle name="Accent5 7" xfId="413" xr:uid="{00000000-0005-0000-0000-000074020000}"/>
    <cellStyle name="Accent5 8" xfId="414" xr:uid="{00000000-0005-0000-0000-000075020000}"/>
    <cellStyle name="Accent5 9" xfId="415" xr:uid="{00000000-0005-0000-0000-000076020000}"/>
    <cellStyle name="Accent6" xfId="416" builtinId="49" customBuiltin="1"/>
    <cellStyle name="Accent6 10" xfId="417" xr:uid="{00000000-0005-0000-0000-000078020000}"/>
    <cellStyle name="Accent6 11" xfId="418" xr:uid="{00000000-0005-0000-0000-000079020000}"/>
    <cellStyle name="Accent6 12" xfId="419" xr:uid="{00000000-0005-0000-0000-00007A020000}"/>
    <cellStyle name="Accent6 13" xfId="420" xr:uid="{00000000-0005-0000-0000-00007B020000}"/>
    <cellStyle name="Accent6 14" xfId="421" xr:uid="{00000000-0005-0000-0000-00007C020000}"/>
    <cellStyle name="Accent6 15" xfId="422" xr:uid="{00000000-0005-0000-0000-00007D020000}"/>
    <cellStyle name="Accent6 16" xfId="423" xr:uid="{00000000-0005-0000-0000-00007E020000}"/>
    <cellStyle name="Accent6 2" xfId="424" xr:uid="{00000000-0005-0000-0000-00007F020000}"/>
    <cellStyle name="Accent6 2 2" xfId="425" xr:uid="{00000000-0005-0000-0000-000080020000}"/>
    <cellStyle name="Accent6 2 3" xfId="426" xr:uid="{00000000-0005-0000-0000-000081020000}"/>
    <cellStyle name="Accent6 3" xfId="427" xr:uid="{00000000-0005-0000-0000-000082020000}"/>
    <cellStyle name="Accent6 4" xfId="428" xr:uid="{00000000-0005-0000-0000-000083020000}"/>
    <cellStyle name="Accent6 5" xfId="429" xr:uid="{00000000-0005-0000-0000-000084020000}"/>
    <cellStyle name="Accent6 6" xfId="430" xr:uid="{00000000-0005-0000-0000-000085020000}"/>
    <cellStyle name="Accent6 7" xfId="431" xr:uid="{00000000-0005-0000-0000-000086020000}"/>
    <cellStyle name="Accent6 8" xfId="432" xr:uid="{00000000-0005-0000-0000-000087020000}"/>
    <cellStyle name="Accent6 9" xfId="433" xr:uid="{00000000-0005-0000-0000-000088020000}"/>
    <cellStyle name="Bad" xfId="434" builtinId="27" customBuiltin="1"/>
    <cellStyle name="Bad 10" xfId="435" xr:uid="{00000000-0005-0000-0000-00008A020000}"/>
    <cellStyle name="Bad 11" xfId="436" xr:uid="{00000000-0005-0000-0000-00008B020000}"/>
    <cellStyle name="Bad 12" xfId="437" xr:uid="{00000000-0005-0000-0000-00008C020000}"/>
    <cellStyle name="Bad 13" xfId="438" xr:uid="{00000000-0005-0000-0000-00008D020000}"/>
    <cellStyle name="Bad 14" xfId="439" xr:uid="{00000000-0005-0000-0000-00008E020000}"/>
    <cellStyle name="Bad 15" xfId="440" xr:uid="{00000000-0005-0000-0000-00008F020000}"/>
    <cellStyle name="Bad 16" xfId="441" xr:uid="{00000000-0005-0000-0000-000090020000}"/>
    <cellStyle name="Bad 2" xfId="442" xr:uid="{00000000-0005-0000-0000-000091020000}"/>
    <cellStyle name="Bad 2 2" xfId="443" xr:uid="{00000000-0005-0000-0000-000092020000}"/>
    <cellStyle name="Bad 2 3" xfId="444" xr:uid="{00000000-0005-0000-0000-000093020000}"/>
    <cellStyle name="Bad 3" xfId="445" xr:uid="{00000000-0005-0000-0000-000094020000}"/>
    <cellStyle name="Bad 4" xfId="446" xr:uid="{00000000-0005-0000-0000-000095020000}"/>
    <cellStyle name="Bad 5" xfId="447" xr:uid="{00000000-0005-0000-0000-000096020000}"/>
    <cellStyle name="Bad 6" xfId="448" xr:uid="{00000000-0005-0000-0000-000097020000}"/>
    <cellStyle name="Bad 7" xfId="449" xr:uid="{00000000-0005-0000-0000-000098020000}"/>
    <cellStyle name="Bad 8" xfId="450" xr:uid="{00000000-0005-0000-0000-000099020000}"/>
    <cellStyle name="Bad 9" xfId="451" xr:uid="{00000000-0005-0000-0000-00009A020000}"/>
    <cellStyle name="Calc Currency (0)" xfId="452" xr:uid="{00000000-0005-0000-0000-00009B020000}"/>
    <cellStyle name="Calc Currency (2)" xfId="453" xr:uid="{00000000-0005-0000-0000-00009C020000}"/>
    <cellStyle name="Calc Currency (2) 2" xfId="454" xr:uid="{00000000-0005-0000-0000-00009D020000}"/>
    <cellStyle name="Calc Percent (0)" xfId="455" xr:uid="{00000000-0005-0000-0000-00009E020000}"/>
    <cellStyle name="Calc Percent (0) 2" xfId="456" xr:uid="{00000000-0005-0000-0000-00009F020000}"/>
    <cellStyle name="Calc Percent (1)" xfId="457" xr:uid="{00000000-0005-0000-0000-0000A0020000}"/>
    <cellStyle name="Calc Percent (1) 2" xfId="458" xr:uid="{00000000-0005-0000-0000-0000A1020000}"/>
    <cellStyle name="Calc Percent (2)" xfId="459" xr:uid="{00000000-0005-0000-0000-0000A2020000}"/>
    <cellStyle name="Calc Percent (2) 2" xfId="460" xr:uid="{00000000-0005-0000-0000-0000A3020000}"/>
    <cellStyle name="Calc Units (0)" xfId="461" xr:uid="{00000000-0005-0000-0000-0000A4020000}"/>
    <cellStyle name="Calc Units (0) 2" xfId="462" xr:uid="{00000000-0005-0000-0000-0000A5020000}"/>
    <cellStyle name="Calc Units (1)" xfId="463" xr:uid="{00000000-0005-0000-0000-0000A6020000}"/>
    <cellStyle name="Calc Units (1) 2" xfId="464" xr:uid="{00000000-0005-0000-0000-0000A7020000}"/>
    <cellStyle name="Calc Units (2)" xfId="465" xr:uid="{00000000-0005-0000-0000-0000A8020000}"/>
    <cellStyle name="Calc Units (2) 2" xfId="466" xr:uid="{00000000-0005-0000-0000-0000A9020000}"/>
    <cellStyle name="Calculation" xfId="467" builtinId="22" customBuiltin="1"/>
    <cellStyle name="Calculation 10" xfId="468" xr:uid="{00000000-0005-0000-0000-0000AB020000}"/>
    <cellStyle name="Calculation 10 2" xfId="469" xr:uid="{00000000-0005-0000-0000-0000AC020000}"/>
    <cellStyle name="Calculation 11" xfId="470" xr:uid="{00000000-0005-0000-0000-0000AD020000}"/>
    <cellStyle name="Calculation 11 2" xfId="471" xr:uid="{00000000-0005-0000-0000-0000AE020000}"/>
    <cellStyle name="Calculation 12" xfId="472" xr:uid="{00000000-0005-0000-0000-0000AF020000}"/>
    <cellStyle name="Calculation 12 2" xfId="473" xr:uid="{00000000-0005-0000-0000-0000B0020000}"/>
    <cellStyle name="Calculation 13" xfId="474" xr:uid="{00000000-0005-0000-0000-0000B1020000}"/>
    <cellStyle name="Calculation 13 2" xfId="475" xr:uid="{00000000-0005-0000-0000-0000B2020000}"/>
    <cellStyle name="Calculation 14" xfId="476" xr:uid="{00000000-0005-0000-0000-0000B3020000}"/>
    <cellStyle name="Calculation 14 2" xfId="477" xr:uid="{00000000-0005-0000-0000-0000B4020000}"/>
    <cellStyle name="Calculation 15" xfId="478" xr:uid="{00000000-0005-0000-0000-0000B5020000}"/>
    <cellStyle name="Calculation 15 2" xfId="479" xr:uid="{00000000-0005-0000-0000-0000B6020000}"/>
    <cellStyle name="Calculation 16" xfId="480" xr:uid="{00000000-0005-0000-0000-0000B7020000}"/>
    <cellStyle name="Calculation 16 2" xfId="481" xr:uid="{00000000-0005-0000-0000-0000B8020000}"/>
    <cellStyle name="Calculation 2" xfId="482" xr:uid="{00000000-0005-0000-0000-0000B9020000}"/>
    <cellStyle name="Calculation 2 2" xfId="483" xr:uid="{00000000-0005-0000-0000-0000BA020000}"/>
    <cellStyle name="Calculation 2 2 2" xfId="484" xr:uid="{00000000-0005-0000-0000-0000BB020000}"/>
    <cellStyle name="Calculation 2 3" xfId="485" xr:uid="{00000000-0005-0000-0000-0000BC020000}"/>
    <cellStyle name="Calculation 2 3 2" xfId="486" xr:uid="{00000000-0005-0000-0000-0000BD020000}"/>
    <cellStyle name="Calculation 2 4" xfId="487" xr:uid="{00000000-0005-0000-0000-0000BE020000}"/>
    <cellStyle name="Calculation 3" xfId="488" xr:uid="{00000000-0005-0000-0000-0000BF020000}"/>
    <cellStyle name="Calculation 3 2" xfId="489" xr:uid="{00000000-0005-0000-0000-0000C0020000}"/>
    <cellStyle name="Calculation 4" xfId="490" xr:uid="{00000000-0005-0000-0000-0000C1020000}"/>
    <cellStyle name="Calculation 4 2" xfId="491" xr:uid="{00000000-0005-0000-0000-0000C2020000}"/>
    <cellStyle name="Calculation 5" xfId="492" xr:uid="{00000000-0005-0000-0000-0000C3020000}"/>
    <cellStyle name="Calculation 5 2" xfId="493" xr:uid="{00000000-0005-0000-0000-0000C4020000}"/>
    <cellStyle name="Calculation 6" xfId="494" xr:uid="{00000000-0005-0000-0000-0000C5020000}"/>
    <cellStyle name="Calculation 6 2" xfId="495" xr:uid="{00000000-0005-0000-0000-0000C6020000}"/>
    <cellStyle name="Calculation 7" xfId="496" xr:uid="{00000000-0005-0000-0000-0000C7020000}"/>
    <cellStyle name="Calculation 7 2" xfId="497" xr:uid="{00000000-0005-0000-0000-0000C8020000}"/>
    <cellStyle name="Calculation 8" xfId="498" xr:uid="{00000000-0005-0000-0000-0000C9020000}"/>
    <cellStyle name="Calculation 8 2" xfId="499" xr:uid="{00000000-0005-0000-0000-0000CA020000}"/>
    <cellStyle name="Calculation 9" xfId="500" xr:uid="{00000000-0005-0000-0000-0000CB020000}"/>
    <cellStyle name="Calculation 9 2" xfId="501" xr:uid="{00000000-0005-0000-0000-0000CC020000}"/>
    <cellStyle name="Check Cell" xfId="502" builtinId="23" customBuiltin="1"/>
    <cellStyle name="Check Cell 10" xfId="503" xr:uid="{00000000-0005-0000-0000-0000CE020000}"/>
    <cellStyle name="Check Cell 10 2" xfId="3390" xr:uid="{00000000-0005-0000-0000-0000CF020000}"/>
    <cellStyle name="Check Cell 11" xfId="504" xr:uid="{00000000-0005-0000-0000-0000D0020000}"/>
    <cellStyle name="Check Cell 11 2" xfId="3391" xr:uid="{00000000-0005-0000-0000-0000D1020000}"/>
    <cellStyle name="Check Cell 12" xfId="505" xr:uid="{00000000-0005-0000-0000-0000D2020000}"/>
    <cellStyle name="Check Cell 12 2" xfId="3392" xr:uid="{00000000-0005-0000-0000-0000D3020000}"/>
    <cellStyle name="Check Cell 13" xfId="506" xr:uid="{00000000-0005-0000-0000-0000D4020000}"/>
    <cellStyle name="Check Cell 13 2" xfId="3393" xr:uid="{00000000-0005-0000-0000-0000D5020000}"/>
    <cellStyle name="Check Cell 14" xfId="507" xr:uid="{00000000-0005-0000-0000-0000D6020000}"/>
    <cellStyle name="Check Cell 14 2" xfId="3394" xr:uid="{00000000-0005-0000-0000-0000D7020000}"/>
    <cellStyle name="Check Cell 15" xfId="508" xr:uid="{00000000-0005-0000-0000-0000D8020000}"/>
    <cellStyle name="Check Cell 15 2" xfId="3395" xr:uid="{00000000-0005-0000-0000-0000D9020000}"/>
    <cellStyle name="Check Cell 16" xfId="509" xr:uid="{00000000-0005-0000-0000-0000DA020000}"/>
    <cellStyle name="Check Cell 16 2" xfId="3396" xr:uid="{00000000-0005-0000-0000-0000DB020000}"/>
    <cellStyle name="Check Cell 17" xfId="3389" xr:uid="{00000000-0005-0000-0000-0000DC020000}"/>
    <cellStyle name="Check Cell 2" xfId="510" xr:uid="{00000000-0005-0000-0000-0000DD020000}"/>
    <cellStyle name="Check Cell 2 2" xfId="511" xr:uid="{00000000-0005-0000-0000-0000DE020000}"/>
    <cellStyle name="Check Cell 2 2 2" xfId="3398" xr:uid="{00000000-0005-0000-0000-0000DF020000}"/>
    <cellStyle name="Check Cell 2 3" xfId="512" xr:uid="{00000000-0005-0000-0000-0000E0020000}"/>
    <cellStyle name="Check Cell 2 3 2" xfId="3399" xr:uid="{00000000-0005-0000-0000-0000E1020000}"/>
    <cellStyle name="Check Cell 2 4" xfId="3397" xr:uid="{00000000-0005-0000-0000-0000E2020000}"/>
    <cellStyle name="Check Cell 3" xfId="513" xr:uid="{00000000-0005-0000-0000-0000E3020000}"/>
    <cellStyle name="Check Cell 3 2" xfId="514" xr:uid="{00000000-0005-0000-0000-0000E4020000}"/>
    <cellStyle name="Check Cell 3 2 2" xfId="3401" xr:uid="{00000000-0005-0000-0000-0000E5020000}"/>
    <cellStyle name="Check Cell 3 3" xfId="3400" xr:uid="{00000000-0005-0000-0000-0000E6020000}"/>
    <cellStyle name="Check Cell 4" xfId="515" xr:uid="{00000000-0005-0000-0000-0000E7020000}"/>
    <cellStyle name="Check Cell 4 2" xfId="516" xr:uid="{00000000-0005-0000-0000-0000E8020000}"/>
    <cellStyle name="Check Cell 4 2 2" xfId="3403" xr:uid="{00000000-0005-0000-0000-0000E9020000}"/>
    <cellStyle name="Check Cell 4 3" xfId="3402" xr:uid="{00000000-0005-0000-0000-0000EA020000}"/>
    <cellStyle name="Check Cell 5" xfId="517" xr:uid="{00000000-0005-0000-0000-0000EB020000}"/>
    <cellStyle name="Check Cell 5 2" xfId="518" xr:uid="{00000000-0005-0000-0000-0000EC020000}"/>
    <cellStyle name="Check Cell 5 2 2" xfId="3405" xr:uid="{00000000-0005-0000-0000-0000ED020000}"/>
    <cellStyle name="Check Cell 5 3" xfId="3404" xr:uid="{00000000-0005-0000-0000-0000EE020000}"/>
    <cellStyle name="Check Cell 6" xfId="519" xr:uid="{00000000-0005-0000-0000-0000EF020000}"/>
    <cellStyle name="Check Cell 6 2" xfId="3406" xr:uid="{00000000-0005-0000-0000-0000F0020000}"/>
    <cellStyle name="Check Cell 7" xfId="520" xr:uid="{00000000-0005-0000-0000-0000F1020000}"/>
    <cellStyle name="Check Cell 7 2" xfId="3407" xr:uid="{00000000-0005-0000-0000-0000F2020000}"/>
    <cellStyle name="Check Cell 8" xfId="521" xr:uid="{00000000-0005-0000-0000-0000F3020000}"/>
    <cellStyle name="Check Cell 8 2" xfId="3408" xr:uid="{00000000-0005-0000-0000-0000F4020000}"/>
    <cellStyle name="Check Cell 9" xfId="522" xr:uid="{00000000-0005-0000-0000-0000F5020000}"/>
    <cellStyle name="Check Cell 9 2" xfId="3409" xr:uid="{00000000-0005-0000-0000-0000F6020000}"/>
    <cellStyle name="Comma" xfId="523" builtinId="3"/>
    <cellStyle name="Comma  - Style1" xfId="524" xr:uid="{00000000-0005-0000-0000-0000F8020000}"/>
    <cellStyle name="Comma  - Style2" xfId="525" xr:uid="{00000000-0005-0000-0000-0000F9020000}"/>
    <cellStyle name="Comma  - Style3" xfId="526" xr:uid="{00000000-0005-0000-0000-0000FA020000}"/>
    <cellStyle name="Comma [0]" xfId="2676" builtinId="6"/>
    <cellStyle name="Comma [0] 10" xfId="527" xr:uid="{00000000-0005-0000-0000-0000FC020000}"/>
    <cellStyle name="Comma [0] 10 2" xfId="528" xr:uid="{00000000-0005-0000-0000-0000FD020000}"/>
    <cellStyle name="Comma [0] 10 2 2" xfId="529" xr:uid="{00000000-0005-0000-0000-0000FE020000}"/>
    <cellStyle name="Comma [0] 10 2 2 2" xfId="2674" xr:uid="{00000000-0005-0000-0000-0000FF020000}"/>
    <cellStyle name="Comma [0] 10 2 2 2 2" xfId="3845" xr:uid="{00000000-0005-0000-0000-000000030000}"/>
    <cellStyle name="Comma [0] 10 3" xfId="530" xr:uid="{00000000-0005-0000-0000-000001030000}"/>
    <cellStyle name="Comma [0] 10 3 2" xfId="3411" xr:uid="{00000000-0005-0000-0000-000002030000}"/>
    <cellStyle name="Comma [0] 10 4" xfId="531" xr:uid="{00000000-0005-0000-0000-000003030000}"/>
    <cellStyle name="Comma [0] 10 4 2" xfId="3412" xr:uid="{00000000-0005-0000-0000-000004030000}"/>
    <cellStyle name="Comma [0] 10 5" xfId="2695" xr:uid="{00000000-0005-0000-0000-000005030000}"/>
    <cellStyle name="Comma [0] 10 5 2" xfId="3853" xr:uid="{00000000-0005-0000-0000-000006030000}"/>
    <cellStyle name="Comma [0] 11" xfId="532" xr:uid="{00000000-0005-0000-0000-000007030000}"/>
    <cellStyle name="Comma [0] 11 2" xfId="533" xr:uid="{00000000-0005-0000-0000-000008030000}"/>
    <cellStyle name="Comma [0] 11 2 2" xfId="534" xr:uid="{00000000-0005-0000-0000-000009030000}"/>
    <cellStyle name="Comma [0] 11 2 2 2" xfId="3413" xr:uid="{00000000-0005-0000-0000-00000A030000}"/>
    <cellStyle name="Comma [0] 11 2 3" xfId="2901" xr:uid="{00000000-0005-0000-0000-00000B030000}"/>
    <cellStyle name="Comma [0] 11 2 3 2" xfId="3855" xr:uid="{00000000-0005-0000-0000-00000C030000}"/>
    <cellStyle name="Comma [0] 11 3" xfId="535" xr:uid="{00000000-0005-0000-0000-00000D030000}"/>
    <cellStyle name="Comma [0] 11 3 2" xfId="3414" xr:uid="{00000000-0005-0000-0000-00000E030000}"/>
    <cellStyle name="Comma [0] 11 4" xfId="2900" xr:uid="{00000000-0005-0000-0000-00000F030000}"/>
    <cellStyle name="Comma [0] 11 4 2" xfId="3854" xr:uid="{00000000-0005-0000-0000-000010030000}"/>
    <cellStyle name="Comma [0] 12" xfId="536" xr:uid="{00000000-0005-0000-0000-000011030000}"/>
    <cellStyle name="Comma [0] 12 2" xfId="537" xr:uid="{00000000-0005-0000-0000-000012030000}"/>
    <cellStyle name="Comma [0] 12 2 2" xfId="538" xr:uid="{00000000-0005-0000-0000-000013030000}"/>
    <cellStyle name="Comma [0] 12 2 2 2" xfId="3416" xr:uid="{00000000-0005-0000-0000-000014030000}"/>
    <cellStyle name="Comma [0] 12 2 3" xfId="2903" xr:uid="{00000000-0005-0000-0000-000015030000}"/>
    <cellStyle name="Comma [0] 12 2 3 2" xfId="3857" xr:uid="{00000000-0005-0000-0000-000016030000}"/>
    <cellStyle name="Comma [0] 12 3" xfId="539" xr:uid="{00000000-0005-0000-0000-000017030000}"/>
    <cellStyle name="Comma [0] 12 3 2" xfId="540" xr:uid="{00000000-0005-0000-0000-000018030000}"/>
    <cellStyle name="Comma [0] 12 3 2 2" xfId="3417" xr:uid="{00000000-0005-0000-0000-000019030000}"/>
    <cellStyle name="Comma [0] 12 3 3" xfId="2904" xr:uid="{00000000-0005-0000-0000-00001A030000}"/>
    <cellStyle name="Comma [0] 12 3 3 2" xfId="3858" xr:uid="{00000000-0005-0000-0000-00001B030000}"/>
    <cellStyle name="Comma [0] 12 4" xfId="2902" xr:uid="{00000000-0005-0000-0000-00001C030000}"/>
    <cellStyle name="Comma [0] 12 4 2" xfId="3856" xr:uid="{00000000-0005-0000-0000-00001D030000}"/>
    <cellStyle name="Comma [0] 12 5" xfId="3415" xr:uid="{00000000-0005-0000-0000-00001E030000}"/>
    <cellStyle name="Comma [0] 13" xfId="541" xr:uid="{00000000-0005-0000-0000-00001F030000}"/>
    <cellStyle name="Comma [0] 13 2" xfId="542" xr:uid="{00000000-0005-0000-0000-000020030000}"/>
    <cellStyle name="Comma [0] 14" xfId="543" xr:uid="{00000000-0005-0000-0000-000021030000}"/>
    <cellStyle name="Comma [0] 14 2" xfId="544" xr:uid="{00000000-0005-0000-0000-000022030000}"/>
    <cellStyle name="Comma [0] 14 2 2" xfId="545" xr:uid="{00000000-0005-0000-0000-000023030000}"/>
    <cellStyle name="Comma [0] 14 2 2 2" xfId="3418" xr:uid="{00000000-0005-0000-0000-000024030000}"/>
    <cellStyle name="Comma [0] 14 2 3" xfId="2905" xr:uid="{00000000-0005-0000-0000-000025030000}"/>
    <cellStyle name="Comma [0] 14 2 3 2" xfId="3859" xr:uid="{00000000-0005-0000-0000-000026030000}"/>
    <cellStyle name="Comma [0] 14 3" xfId="546" xr:uid="{00000000-0005-0000-0000-000027030000}"/>
    <cellStyle name="Comma [0] 15" xfId="547" xr:uid="{00000000-0005-0000-0000-000028030000}"/>
    <cellStyle name="Comma [0] 15 2" xfId="548" xr:uid="{00000000-0005-0000-0000-000029030000}"/>
    <cellStyle name="Comma [0] 15 2 2" xfId="549" xr:uid="{00000000-0005-0000-0000-00002A030000}"/>
    <cellStyle name="Comma [0] 15 2 2 2" xfId="3419" xr:uid="{00000000-0005-0000-0000-00002B030000}"/>
    <cellStyle name="Comma [0] 15 2 3" xfId="2907" xr:uid="{00000000-0005-0000-0000-00002C030000}"/>
    <cellStyle name="Comma [0] 15 2 3 2" xfId="3861" xr:uid="{00000000-0005-0000-0000-00002D030000}"/>
    <cellStyle name="Comma [0] 15 3" xfId="2906" xr:uid="{00000000-0005-0000-0000-00002E030000}"/>
    <cellStyle name="Comma [0] 15 3 2" xfId="3860" xr:uid="{00000000-0005-0000-0000-00002F030000}"/>
    <cellStyle name="Comma [0] 15_Book2" xfId="550" xr:uid="{00000000-0005-0000-0000-000030030000}"/>
    <cellStyle name="Comma [0] 16" xfId="551" xr:uid="{00000000-0005-0000-0000-000031030000}"/>
    <cellStyle name="Comma [0] 16 2" xfId="2908" xr:uid="{00000000-0005-0000-0000-000032030000}"/>
    <cellStyle name="Comma [0] 16 2 2" xfId="3862" xr:uid="{00000000-0005-0000-0000-000033030000}"/>
    <cellStyle name="Comma [0] 17" xfId="552" xr:uid="{00000000-0005-0000-0000-000034030000}"/>
    <cellStyle name="Comma [0] 17 2" xfId="553" xr:uid="{00000000-0005-0000-0000-000035030000}"/>
    <cellStyle name="Comma [0] 18" xfId="554" xr:uid="{00000000-0005-0000-0000-000036030000}"/>
    <cellStyle name="Comma [0] 18 2" xfId="555" xr:uid="{00000000-0005-0000-0000-000037030000}"/>
    <cellStyle name="Comma [0] 18 2 2" xfId="556" xr:uid="{00000000-0005-0000-0000-000038030000}"/>
    <cellStyle name="Comma [0] 18 2 2 2" xfId="3420" xr:uid="{00000000-0005-0000-0000-000039030000}"/>
    <cellStyle name="Comma [0] 18 2 3" xfId="2910" xr:uid="{00000000-0005-0000-0000-00003A030000}"/>
    <cellStyle name="Comma [0] 18 2 3 2" xfId="3864" xr:uid="{00000000-0005-0000-0000-00003B030000}"/>
    <cellStyle name="Comma [0] 18 3" xfId="557" xr:uid="{00000000-0005-0000-0000-00003C030000}"/>
    <cellStyle name="Comma [0] 18 3 2" xfId="3421" xr:uid="{00000000-0005-0000-0000-00003D030000}"/>
    <cellStyle name="Comma [0] 18 4" xfId="2909" xr:uid="{00000000-0005-0000-0000-00003E030000}"/>
    <cellStyle name="Comma [0] 18 4 2" xfId="3863" xr:uid="{00000000-0005-0000-0000-00003F030000}"/>
    <cellStyle name="Comma [0] 19" xfId="558" xr:uid="{00000000-0005-0000-0000-000040030000}"/>
    <cellStyle name="Comma [0] 19 2" xfId="559" xr:uid="{00000000-0005-0000-0000-000041030000}"/>
    <cellStyle name="Comma [0] 19 2 2" xfId="560" xr:uid="{00000000-0005-0000-0000-000042030000}"/>
    <cellStyle name="Comma [0] 19 2 2 2" xfId="3422" xr:uid="{00000000-0005-0000-0000-000043030000}"/>
    <cellStyle name="Comma [0] 19 2 3" xfId="2912" xr:uid="{00000000-0005-0000-0000-000044030000}"/>
    <cellStyle name="Comma [0] 19 2 3 2" xfId="3866" xr:uid="{00000000-0005-0000-0000-000045030000}"/>
    <cellStyle name="Comma [0] 19 3" xfId="561" xr:uid="{00000000-0005-0000-0000-000046030000}"/>
    <cellStyle name="Comma [0] 19 3 2" xfId="3423" xr:uid="{00000000-0005-0000-0000-000047030000}"/>
    <cellStyle name="Comma [0] 19 4" xfId="2911" xr:uid="{00000000-0005-0000-0000-000048030000}"/>
    <cellStyle name="Comma [0] 19 4 2" xfId="3865" xr:uid="{00000000-0005-0000-0000-000049030000}"/>
    <cellStyle name="Comma [0] 2" xfId="562" xr:uid="{00000000-0005-0000-0000-00004A030000}"/>
    <cellStyle name="Comma [0] 2 10" xfId="563" xr:uid="{00000000-0005-0000-0000-00004B030000}"/>
    <cellStyle name="Comma [0] 2 10 2" xfId="564" xr:uid="{00000000-0005-0000-0000-00004C030000}"/>
    <cellStyle name="Comma [0] 2 10 2 2" xfId="3424" xr:uid="{00000000-0005-0000-0000-00004D030000}"/>
    <cellStyle name="Comma [0] 2 10 3" xfId="565" xr:uid="{00000000-0005-0000-0000-00004E030000}"/>
    <cellStyle name="Comma [0] 2 10 3 2" xfId="3425" xr:uid="{00000000-0005-0000-0000-00004F030000}"/>
    <cellStyle name="Comma [0] 2 10 4" xfId="2913" xr:uid="{00000000-0005-0000-0000-000050030000}"/>
    <cellStyle name="Comma [0] 2 10 4 2" xfId="3867" xr:uid="{00000000-0005-0000-0000-000051030000}"/>
    <cellStyle name="Comma [0] 2 11" xfId="566" xr:uid="{00000000-0005-0000-0000-000052030000}"/>
    <cellStyle name="Comma [0] 2 11 2" xfId="2914" xr:uid="{00000000-0005-0000-0000-000053030000}"/>
    <cellStyle name="Comma [0] 2 11 2 2" xfId="3868" xr:uid="{00000000-0005-0000-0000-000054030000}"/>
    <cellStyle name="Comma [0] 2 12" xfId="567" xr:uid="{00000000-0005-0000-0000-000055030000}"/>
    <cellStyle name="Comma [0] 2 12 2" xfId="3426" xr:uid="{00000000-0005-0000-0000-000056030000}"/>
    <cellStyle name="Comma [0] 2 13" xfId="2690" xr:uid="{00000000-0005-0000-0000-000057030000}"/>
    <cellStyle name="Comma [0] 2 13 2" xfId="3848" xr:uid="{00000000-0005-0000-0000-000058030000}"/>
    <cellStyle name="Comma [0] 2 2" xfId="568" xr:uid="{00000000-0005-0000-0000-000059030000}"/>
    <cellStyle name="Comma [0] 2 2 2" xfId="569" xr:uid="{00000000-0005-0000-0000-00005A030000}"/>
    <cellStyle name="Comma [0] 2 2 2 2" xfId="570" xr:uid="{00000000-0005-0000-0000-00005B030000}"/>
    <cellStyle name="Comma [0] 2 2 2 2 2" xfId="571" xr:uid="{00000000-0005-0000-0000-00005C030000}"/>
    <cellStyle name="Comma [0] 2 2 2 2 2 2" xfId="572" xr:uid="{00000000-0005-0000-0000-00005D030000}"/>
    <cellStyle name="Comma [0] 2 2 2 2 2 2 2" xfId="573" xr:uid="{00000000-0005-0000-0000-00005E030000}"/>
    <cellStyle name="Comma [0] 2 2 2 2 2 2 2 2" xfId="574" xr:uid="{00000000-0005-0000-0000-00005F030000}"/>
    <cellStyle name="Comma [0] 2 2 2 2 2 2 2 2 2" xfId="575" xr:uid="{00000000-0005-0000-0000-000060030000}"/>
    <cellStyle name="Comma [0] 2 2 2 2 2 2 2 2 2 2" xfId="3429" xr:uid="{00000000-0005-0000-0000-000061030000}"/>
    <cellStyle name="Comma [0] 2 2 2 2 2 2 2 2 3" xfId="2921" xr:uid="{00000000-0005-0000-0000-000062030000}"/>
    <cellStyle name="Comma [0] 2 2 2 2 2 2 2 2 3 2" xfId="3875" xr:uid="{00000000-0005-0000-0000-000063030000}"/>
    <cellStyle name="Comma [0] 2 2 2 2 2 2 2 3" xfId="576" xr:uid="{00000000-0005-0000-0000-000064030000}"/>
    <cellStyle name="Comma [0] 2 2 2 2 2 2 2 3 2" xfId="577" xr:uid="{00000000-0005-0000-0000-000065030000}"/>
    <cellStyle name="Comma [0] 2 2 2 2 2 2 2 3 2 2" xfId="3430" xr:uid="{00000000-0005-0000-0000-000066030000}"/>
    <cellStyle name="Comma [0] 2 2 2 2 2 2 2 3 3" xfId="2922" xr:uid="{00000000-0005-0000-0000-000067030000}"/>
    <cellStyle name="Comma [0] 2 2 2 2 2 2 2 3 3 2" xfId="3876" xr:uid="{00000000-0005-0000-0000-000068030000}"/>
    <cellStyle name="Comma [0] 2 2 2 2 2 2 2 4" xfId="2920" xr:uid="{00000000-0005-0000-0000-000069030000}"/>
    <cellStyle name="Comma [0] 2 2 2 2 2 2 2 4 2" xfId="3874" xr:uid="{00000000-0005-0000-0000-00006A030000}"/>
    <cellStyle name="Comma [0] 2 2 2 2 2 2 2 5" xfId="3428" xr:uid="{00000000-0005-0000-0000-00006B030000}"/>
    <cellStyle name="Comma [0] 2 2 2 2 2 2 3" xfId="578" xr:uid="{00000000-0005-0000-0000-00006C030000}"/>
    <cellStyle name="Comma [0] 2 2 2 2 2 2 3 2" xfId="2923" xr:uid="{00000000-0005-0000-0000-00006D030000}"/>
    <cellStyle name="Comma [0] 2 2 2 2 2 2 3 2 2" xfId="3877" xr:uid="{00000000-0005-0000-0000-00006E030000}"/>
    <cellStyle name="Comma [0] 2 2 2 2 2 2 3 3" xfId="3431" xr:uid="{00000000-0005-0000-0000-00006F030000}"/>
    <cellStyle name="Comma [0] 2 2 2 2 2 2 4" xfId="579" xr:uid="{00000000-0005-0000-0000-000070030000}"/>
    <cellStyle name="Comma [0] 2 2 2 2 2 2 4 2" xfId="3432" xr:uid="{00000000-0005-0000-0000-000071030000}"/>
    <cellStyle name="Comma [0] 2 2 2 2 2 2 5" xfId="2919" xr:uid="{00000000-0005-0000-0000-000072030000}"/>
    <cellStyle name="Comma [0] 2 2 2 2 2 2 5 2" xfId="3873" xr:uid="{00000000-0005-0000-0000-000073030000}"/>
    <cellStyle name="Comma [0] 2 2 2 2 2 3" xfId="580" xr:uid="{00000000-0005-0000-0000-000074030000}"/>
    <cellStyle name="Comma [0] 2 2 2 2 2 3 2" xfId="581" xr:uid="{00000000-0005-0000-0000-000075030000}"/>
    <cellStyle name="Comma [0] 2 2 2 2 2 3 2 2" xfId="3433" xr:uid="{00000000-0005-0000-0000-000076030000}"/>
    <cellStyle name="Comma [0] 2 2 2 2 2 3 3" xfId="2924" xr:uid="{00000000-0005-0000-0000-000077030000}"/>
    <cellStyle name="Comma [0] 2 2 2 2 2 3 3 2" xfId="3878" xr:uid="{00000000-0005-0000-0000-000078030000}"/>
    <cellStyle name="Comma [0] 2 2 2 2 2 4" xfId="582" xr:uid="{00000000-0005-0000-0000-000079030000}"/>
    <cellStyle name="Comma [0] 2 2 2 2 2 4 2" xfId="583" xr:uid="{00000000-0005-0000-0000-00007A030000}"/>
    <cellStyle name="Comma [0] 2 2 2 2 2 4 2 2" xfId="3434" xr:uid="{00000000-0005-0000-0000-00007B030000}"/>
    <cellStyle name="Comma [0] 2 2 2 2 2 4 3" xfId="2925" xr:uid="{00000000-0005-0000-0000-00007C030000}"/>
    <cellStyle name="Comma [0] 2 2 2 2 2 4 3 2" xfId="3879" xr:uid="{00000000-0005-0000-0000-00007D030000}"/>
    <cellStyle name="Comma [0] 2 2 2 2 2 5" xfId="2918" xr:uid="{00000000-0005-0000-0000-00007E030000}"/>
    <cellStyle name="Comma [0] 2 2 2 2 2 5 2" xfId="3872" xr:uid="{00000000-0005-0000-0000-00007F030000}"/>
    <cellStyle name="Comma [0] 2 2 2 2 2 6" xfId="3427" xr:uid="{00000000-0005-0000-0000-000080030000}"/>
    <cellStyle name="Comma [0] 2 2 2 2 3" xfId="584" xr:uid="{00000000-0005-0000-0000-000081030000}"/>
    <cellStyle name="Comma [0] 2 2 2 2 3 2" xfId="2926" xr:uid="{00000000-0005-0000-0000-000082030000}"/>
    <cellStyle name="Comma [0] 2 2 2 2 3 2 2" xfId="3880" xr:uid="{00000000-0005-0000-0000-000083030000}"/>
    <cellStyle name="Comma [0] 2 2 2 2 3 3" xfId="3435" xr:uid="{00000000-0005-0000-0000-000084030000}"/>
    <cellStyle name="Comma [0] 2 2 2 2 4" xfId="585" xr:uid="{00000000-0005-0000-0000-000085030000}"/>
    <cellStyle name="Comma [0] 2 2 2 2 4 2" xfId="2927" xr:uid="{00000000-0005-0000-0000-000086030000}"/>
    <cellStyle name="Comma [0] 2 2 2 2 4 2 2" xfId="3881" xr:uid="{00000000-0005-0000-0000-000087030000}"/>
    <cellStyle name="Comma [0] 2 2 2 2 4 3" xfId="3436" xr:uid="{00000000-0005-0000-0000-000088030000}"/>
    <cellStyle name="Comma [0] 2 2 2 2 5" xfId="586" xr:uid="{00000000-0005-0000-0000-000089030000}"/>
    <cellStyle name="Comma [0] 2 2 2 2 5 2" xfId="3437" xr:uid="{00000000-0005-0000-0000-00008A030000}"/>
    <cellStyle name="Comma [0] 2 2 2 2 6" xfId="2917" xr:uid="{00000000-0005-0000-0000-00008B030000}"/>
    <cellStyle name="Comma [0] 2 2 2 2 6 2" xfId="3871" xr:uid="{00000000-0005-0000-0000-00008C030000}"/>
    <cellStyle name="Comma [0] 2 2 2 3" xfId="587" xr:uid="{00000000-0005-0000-0000-00008D030000}"/>
    <cellStyle name="Comma [0] 2 2 2 3 2" xfId="588" xr:uid="{00000000-0005-0000-0000-00008E030000}"/>
    <cellStyle name="Comma [0] 2 2 2 3 2 2" xfId="3438" xr:uid="{00000000-0005-0000-0000-00008F030000}"/>
    <cellStyle name="Comma [0] 2 2 2 3 3" xfId="2928" xr:uid="{00000000-0005-0000-0000-000090030000}"/>
    <cellStyle name="Comma [0] 2 2 2 3 3 2" xfId="3882" xr:uid="{00000000-0005-0000-0000-000091030000}"/>
    <cellStyle name="Comma [0] 2 2 2 4" xfId="589" xr:uid="{00000000-0005-0000-0000-000092030000}"/>
    <cellStyle name="Comma [0] 2 2 2 4 2" xfId="590" xr:uid="{00000000-0005-0000-0000-000093030000}"/>
    <cellStyle name="Comma [0] 2 2 2 4 2 2" xfId="3439" xr:uid="{00000000-0005-0000-0000-000094030000}"/>
    <cellStyle name="Comma [0] 2 2 2 4 3" xfId="2929" xr:uid="{00000000-0005-0000-0000-000095030000}"/>
    <cellStyle name="Comma [0] 2 2 2 4 3 2" xfId="3883" xr:uid="{00000000-0005-0000-0000-000096030000}"/>
    <cellStyle name="Comma [0] 2 2 2 5" xfId="591" xr:uid="{00000000-0005-0000-0000-000097030000}"/>
    <cellStyle name="Comma [0] 2 2 2 5 2" xfId="592" xr:uid="{00000000-0005-0000-0000-000098030000}"/>
    <cellStyle name="Comma [0] 2 2 2 5 2 2" xfId="3440" xr:uid="{00000000-0005-0000-0000-000099030000}"/>
    <cellStyle name="Comma [0] 2 2 2 5 3" xfId="2930" xr:uid="{00000000-0005-0000-0000-00009A030000}"/>
    <cellStyle name="Comma [0] 2 2 2 5 3 2" xfId="3884" xr:uid="{00000000-0005-0000-0000-00009B030000}"/>
    <cellStyle name="Comma [0] 2 2 2 6" xfId="593" xr:uid="{00000000-0005-0000-0000-00009C030000}"/>
    <cellStyle name="Comma [0] 2 2 2 6 2" xfId="3441" xr:uid="{00000000-0005-0000-0000-00009D030000}"/>
    <cellStyle name="Comma [0] 2 2 2 7" xfId="2916" xr:uid="{00000000-0005-0000-0000-00009E030000}"/>
    <cellStyle name="Comma [0] 2 2 2 7 2" xfId="3870" xr:uid="{00000000-0005-0000-0000-00009F030000}"/>
    <cellStyle name="Comma [0] 2 2 3" xfId="594" xr:uid="{00000000-0005-0000-0000-0000A0030000}"/>
    <cellStyle name="Comma [0] 2 2 3 2" xfId="2931" xr:uid="{00000000-0005-0000-0000-0000A1030000}"/>
    <cellStyle name="Comma [0] 2 2 3 2 2" xfId="3885" xr:uid="{00000000-0005-0000-0000-0000A2030000}"/>
    <cellStyle name="Comma [0] 2 2 3 3" xfId="3442" xr:uid="{00000000-0005-0000-0000-0000A3030000}"/>
    <cellStyle name="Comma [0] 2 2 4" xfId="595" xr:uid="{00000000-0005-0000-0000-0000A4030000}"/>
    <cellStyle name="Comma [0] 2 2 4 2" xfId="2932" xr:uid="{00000000-0005-0000-0000-0000A5030000}"/>
    <cellStyle name="Comma [0] 2 2 4 2 2" xfId="3886" xr:uid="{00000000-0005-0000-0000-0000A6030000}"/>
    <cellStyle name="Comma [0] 2 2 4 3" xfId="3443" xr:uid="{00000000-0005-0000-0000-0000A7030000}"/>
    <cellStyle name="Comma [0] 2 2 5" xfId="596" xr:uid="{00000000-0005-0000-0000-0000A8030000}"/>
    <cellStyle name="Comma [0] 2 2 5 2" xfId="2933" xr:uid="{00000000-0005-0000-0000-0000A9030000}"/>
    <cellStyle name="Comma [0] 2 2 5 2 2" xfId="3887" xr:uid="{00000000-0005-0000-0000-0000AA030000}"/>
    <cellStyle name="Comma [0] 2 2 5 3" xfId="3444" xr:uid="{00000000-0005-0000-0000-0000AB030000}"/>
    <cellStyle name="Comma [0] 2 2 6" xfId="597" xr:uid="{00000000-0005-0000-0000-0000AC030000}"/>
    <cellStyle name="Comma [0] 2 2 6 2" xfId="598" xr:uid="{00000000-0005-0000-0000-0000AD030000}"/>
    <cellStyle name="Comma [0] 2 2 6 2 2" xfId="3445" xr:uid="{00000000-0005-0000-0000-0000AE030000}"/>
    <cellStyle name="Comma [0] 2 2 6 3" xfId="2934" xr:uid="{00000000-0005-0000-0000-0000AF030000}"/>
    <cellStyle name="Comma [0] 2 2 6 3 2" xfId="3888" xr:uid="{00000000-0005-0000-0000-0000B0030000}"/>
    <cellStyle name="Comma [0] 2 2 7" xfId="2915" xr:uid="{00000000-0005-0000-0000-0000B1030000}"/>
    <cellStyle name="Comma [0] 2 2 7 2" xfId="3869" xr:uid="{00000000-0005-0000-0000-0000B2030000}"/>
    <cellStyle name="Comma [0] 2 3" xfId="599" xr:uid="{00000000-0005-0000-0000-0000B3030000}"/>
    <cellStyle name="Comma [0] 2 3 2" xfId="600" xr:uid="{00000000-0005-0000-0000-0000B4030000}"/>
    <cellStyle name="Comma [0] 2 3 2 2" xfId="601" xr:uid="{00000000-0005-0000-0000-0000B5030000}"/>
    <cellStyle name="Comma [0] 2 3 2 2 2" xfId="602" xr:uid="{00000000-0005-0000-0000-0000B6030000}"/>
    <cellStyle name="Comma [0] 2 3 2 2 2 2" xfId="2938" xr:uid="{00000000-0005-0000-0000-0000B7030000}"/>
    <cellStyle name="Comma [0] 2 3 2 2 2 2 2" xfId="3892" xr:uid="{00000000-0005-0000-0000-0000B8030000}"/>
    <cellStyle name="Comma [0] 2 3 2 2 3" xfId="603" xr:uid="{00000000-0005-0000-0000-0000B9030000}"/>
    <cellStyle name="Comma [0] 2 3 2 2 3 2" xfId="2939" xr:uid="{00000000-0005-0000-0000-0000BA030000}"/>
    <cellStyle name="Comma [0] 2 3 2 2 3 2 2" xfId="3893" xr:uid="{00000000-0005-0000-0000-0000BB030000}"/>
    <cellStyle name="Comma [0] 2 3 2 2 4" xfId="604" xr:uid="{00000000-0005-0000-0000-0000BC030000}"/>
    <cellStyle name="Comma [0] 2 3 2 2 4 2" xfId="2940" xr:uid="{00000000-0005-0000-0000-0000BD030000}"/>
    <cellStyle name="Comma [0] 2 3 2 2 4 2 2" xfId="3894" xr:uid="{00000000-0005-0000-0000-0000BE030000}"/>
    <cellStyle name="Comma [0] 2 3 2 2 5" xfId="2937" xr:uid="{00000000-0005-0000-0000-0000BF030000}"/>
    <cellStyle name="Comma [0] 2 3 2 2 5 2" xfId="3891" xr:uid="{00000000-0005-0000-0000-0000C0030000}"/>
    <cellStyle name="Comma [0] 2 3 2 3" xfId="605" xr:uid="{00000000-0005-0000-0000-0000C1030000}"/>
    <cellStyle name="Comma [0] 2 3 2 3 2" xfId="2941" xr:uid="{00000000-0005-0000-0000-0000C2030000}"/>
    <cellStyle name="Comma [0] 2 3 2 3 2 2" xfId="3895" xr:uid="{00000000-0005-0000-0000-0000C3030000}"/>
    <cellStyle name="Comma [0] 2 3 2 4" xfId="606" xr:uid="{00000000-0005-0000-0000-0000C4030000}"/>
    <cellStyle name="Comma [0] 2 3 2 4 2" xfId="2942" xr:uid="{00000000-0005-0000-0000-0000C5030000}"/>
    <cellStyle name="Comma [0] 2 3 2 4 2 2" xfId="3896" xr:uid="{00000000-0005-0000-0000-0000C6030000}"/>
    <cellStyle name="Comma [0] 2 3 2 5" xfId="607" xr:uid="{00000000-0005-0000-0000-0000C7030000}"/>
    <cellStyle name="Comma [0] 2 3 2 5 2" xfId="2943" xr:uid="{00000000-0005-0000-0000-0000C8030000}"/>
    <cellStyle name="Comma [0] 2 3 2 5 2 2" xfId="3897" xr:uid="{00000000-0005-0000-0000-0000C9030000}"/>
    <cellStyle name="Comma [0] 2 3 2 6" xfId="608" xr:uid="{00000000-0005-0000-0000-0000CA030000}"/>
    <cellStyle name="Comma [0] 2 3 2 6 2" xfId="3446" xr:uid="{00000000-0005-0000-0000-0000CB030000}"/>
    <cellStyle name="Comma [0] 2 3 2 7" xfId="2936" xr:uid="{00000000-0005-0000-0000-0000CC030000}"/>
    <cellStyle name="Comma [0] 2 3 2 7 2" xfId="3890" xr:uid="{00000000-0005-0000-0000-0000CD030000}"/>
    <cellStyle name="Comma [0] 2 3 3" xfId="609" xr:uid="{00000000-0005-0000-0000-0000CE030000}"/>
    <cellStyle name="Comma [0] 2 3 3 2" xfId="2944" xr:uid="{00000000-0005-0000-0000-0000CF030000}"/>
    <cellStyle name="Comma [0] 2 3 3 2 2" xfId="3898" xr:uid="{00000000-0005-0000-0000-0000D0030000}"/>
    <cellStyle name="Comma [0] 2 3 4" xfId="610" xr:uid="{00000000-0005-0000-0000-0000D1030000}"/>
    <cellStyle name="Comma [0] 2 3 4 2" xfId="2945" xr:uid="{00000000-0005-0000-0000-0000D2030000}"/>
    <cellStyle name="Comma [0] 2 3 4 2 2" xfId="3899" xr:uid="{00000000-0005-0000-0000-0000D3030000}"/>
    <cellStyle name="Comma [0] 2 3 5" xfId="611" xr:uid="{00000000-0005-0000-0000-0000D4030000}"/>
    <cellStyle name="Comma [0] 2 3 5 2" xfId="2946" xr:uid="{00000000-0005-0000-0000-0000D5030000}"/>
    <cellStyle name="Comma [0] 2 3 5 2 2" xfId="3900" xr:uid="{00000000-0005-0000-0000-0000D6030000}"/>
    <cellStyle name="Comma [0] 2 3 6" xfId="612" xr:uid="{00000000-0005-0000-0000-0000D7030000}"/>
    <cellStyle name="Comma [0] 2 3 6 2" xfId="2947" xr:uid="{00000000-0005-0000-0000-0000D8030000}"/>
    <cellStyle name="Comma [0] 2 3 6 2 2" xfId="3901" xr:uid="{00000000-0005-0000-0000-0000D9030000}"/>
    <cellStyle name="Comma [0] 2 3 6 3" xfId="3447" xr:uid="{00000000-0005-0000-0000-0000DA030000}"/>
    <cellStyle name="Comma [0] 2 3 7" xfId="613" xr:uid="{00000000-0005-0000-0000-0000DB030000}"/>
    <cellStyle name="Comma [0] 2 3 7 2" xfId="3448" xr:uid="{00000000-0005-0000-0000-0000DC030000}"/>
    <cellStyle name="Comma [0] 2 3 8" xfId="614" xr:uid="{00000000-0005-0000-0000-0000DD030000}"/>
    <cellStyle name="Comma [0] 2 3 8 2" xfId="3449" xr:uid="{00000000-0005-0000-0000-0000DE030000}"/>
    <cellStyle name="Comma [0] 2 3 9" xfId="2935" xr:uid="{00000000-0005-0000-0000-0000DF030000}"/>
    <cellStyle name="Comma [0] 2 3 9 2" xfId="3889" xr:uid="{00000000-0005-0000-0000-0000E0030000}"/>
    <cellStyle name="Comma [0] 2 4" xfId="615" xr:uid="{00000000-0005-0000-0000-0000E1030000}"/>
    <cellStyle name="Comma [0] 2 4 2" xfId="616" xr:uid="{00000000-0005-0000-0000-0000E2030000}"/>
    <cellStyle name="Comma [0] 2 4 2 2" xfId="2948" xr:uid="{00000000-0005-0000-0000-0000E3030000}"/>
    <cellStyle name="Comma [0] 2 4 2 2 2" xfId="3902" xr:uid="{00000000-0005-0000-0000-0000E4030000}"/>
    <cellStyle name="Comma [0] 2 4 3" xfId="617" xr:uid="{00000000-0005-0000-0000-0000E5030000}"/>
    <cellStyle name="Comma [0] 2 4 3 2" xfId="2949" xr:uid="{00000000-0005-0000-0000-0000E6030000}"/>
    <cellStyle name="Comma [0] 2 4 3 2 2" xfId="3903" xr:uid="{00000000-0005-0000-0000-0000E7030000}"/>
    <cellStyle name="Comma [0] 2 4 4" xfId="618" xr:uid="{00000000-0005-0000-0000-0000E8030000}"/>
    <cellStyle name="Comma [0] 2 4 4 2" xfId="2950" xr:uid="{00000000-0005-0000-0000-0000E9030000}"/>
    <cellStyle name="Comma [0] 2 4 4 2 2" xfId="3904" xr:uid="{00000000-0005-0000-0000-0000EA030000}"/>
    <cellStyle name="Comma [0] 2 4 5" xfId="619" xr:uid="{00000000-0005-0000-0000-0000EB030000}"/>
    <cellStyle name="Comma [0] 2 4 5 2" xfId="620" xr:uid="{00000000-0005-0000-0000-0000EC030000}"/>
    <cellStyle name="Comma [0] 2 4 5 2 2" xfId="3450" xr:uid="{00000000-0005-0000-0000-0000ED030000}"/>
    <cellStyle name="Comma [0] 2 4 5 3" xfId="2951" xr:uid="{00000000-0005-0000-0000-0000EE030000}"/>
    <cellStyle name="Comma [0] 2 4 5 3 2" xfId="3905" xr:uid="{00000000-0005-0000-0000-0000EF030000}"/>
    <cellStyle name="Comma [0] 2 4 6" xfId="621" xr:uid="{00000000-0005-0000-0000-0000F0030000}"/>
    <cellStyle name="Comma [0] 2 5" xfId="622" xr:uid="{00000000-0005-0000-0000-0000F1030000}"/>
    <cellStyle name="Comma [0] 2 5 2" xfId="623" xr:uid="{00000000-0005-0000-0000-0000F2030000}"/>
    <cellStyle name="Comma [0] 2 5 2 2" xfId="2953" xr:uid="{00000000-0005-0000-0000-0000F3030000}"/>
    <cellStyle name="Comma [0] 2 5 2 2 2" xfId="3907" xr:uid="{00000000-0005-0000-0000-0000F4030000}"/>
    <cellStyle name="Comma [0] 2 5 3" xfId="624" xr:uid="{00000000-0005-0000-0000-0000F5030000}"/>
    <cellStyle name="Comma [0] 2 5 3 2" xfId="2954" xr:uid="{00000000-0005-0000-0000-0000F6030000}"/>
    <cellStyle name="Comma [0] 2 5 3 2 2" xfId="3908" xr:uid="{00000000-0005-0000-0000-0000F7030000}"/>
    <cellStyle name="Comma [0] 2 5 4" xfId="625" xr:uid="{00000000-0005-0000-0000-0000F8030000}"/>
    <cellStyle name="Comma [0] 2 5 4 2" xfId="2955" xr:uid="{00000000-0005-0000-0000-0000F9030000}"/>
    <cellStyle name="Comma [0] 2 5 4 2 2" xfId="3909" xr:uid="{00000000-0005-0000-0000-0000FA030000}"/>
    <cellStyle name="Comma [0] 2 5 5" xfId="2952" xr:uid="{00000000-0005-0000-0000-0000FB030000}"/>
    <cellStyle name="Comma [0] 2 5 5 2" xfId="3906" xr:uid="{00000000-0005-0000-0000-0000FC030000}"/>
    <cellStyle name="Comma [0] 2 6" xfId="626" xr:uid="{00000000-0005-0000-0000-0000FD030000}"/>
    <cellStyle name="Comma [0] 2 6 2" xfId="627" xr:uid="{00000000-0005-0000-0000-0000FE030000}"/>
    <cellStyle name="Comma [0] 2 6 2 2" xfId="628" xr:uid="{00000000-0005-0000-0000-0000FF030000}"/>
    <cellStyle name="Comma [0] 2 6 2 2 2" xfId="629" xr:uid="{00000000-0005-0000-0000-000000040000}"/>
    <cellStyle name="Comma [0] 2 6 2 2 2 2" xfId="630" xr:uid="{00000000-0005-0000-0000-000001040000}"/>
    <cellStyle name="Comma [0] 2 6 2 2 2 2 2" xfId="631" xr:uid="{00000000-0005-0000-0000-000002040000}"/>
    <cellStyle name="Comma [0] 2 6 2 2 2 2 2 2" xfId="2961" xr:uid="{00000000-0005-0000-0000-000003040000}"/>
    <cellStyle name="Comma [0] 2 6 2 2 2 2 2 2 2" xfId="3915" xr:uid="{00000000-0005-0000-0000-000004040000}"/>
    <cellStyle name="Comma [0] 2 6 2 2 2 2 3" xfId="632" xr:uid="{00000000-0005-0000-0000-000005040000}"/>
    <cellStyle name="Comma [0] 2 6 2 2 2 2 3 2" xfId="2962" xr:uid="{00000000-0005-0000-0000-000006040000}"/>
    <cellStyle name="Comma [0] 2 6 2 2 2 2 3 2 2" xfId="3916" xr:uid="{00000000-0005-0000-0000-000007040000}"/>
    <cellStyle name="Comma [0] 2 6 2 2 2 2 4" xfId="633" xr:uid="{00000000-0005-0000-0000-000008040000}"/>
    <cellStyle name="Comma [0] 2 6 2 2 2 2 4 2" xfId="2963" xr:uid="{00000000-0005-0000-0000-000009040000}"/>
    <cellStyle name="Comma [0] 2 6 2 2 2 2 4 2 2" xfId="3917" xr:uid="{00000000-0005-0000-0000-00000A040000}"/>
    <cellStyle name="Comma [0] 2 6 2 2 2 2 5" xfId="634" xr:uid="{00000000-0005-0000-0000-00000B040000}"/>
    <cellStyle name="Comma [0] 2 6 2 2 2 2 5 2" xfId="2964" xr:uid="{00000000-0005-0000-0000-00000C040000}"/>
    <cellStyle name="Comma [0] 2 6 2 2 2 2 5 2 2" xfId="3918" xr:uid="{00000000-0005-0000-0000-00000D040000}"/>
    <cellStyle name="Comma [0] 2 6 2 2 2 2 6" xfId="2960" xr:uid="{00000000-0005-0000-0000-00000E040000}"/>
    <cellStyle name="Comma [0] 2 6 2 2 2 2 6 2" xfId="3914" xr:uid="{00000000-0005-0000-0000-00000F040000}"/>
    <cellStyle name="Comma [0] 2 6 2 2 2 3" xfId="635" xr:uid="{00000000-0005-0000-0000-000010040000}"/>
    <cellStyle name="Comma [0] 2 6 2 2 2 3 2" xfId="2965" xr:uid="{00000000-0005-0000-0000-000011040000}"/>
    <cellStyle name="Comma [0] 2 6 2 2 2 3 2 2" xfId="3919" xr:uid="{00000000-0005-0000-0000-000012040000}"/>
    <cellStyle name="Comma [0] 2 6 2 2 2 4" xfId="636" xr:uid="{00000000-0005-0000-0000-000013040000}"/>
    <cellStyle name="Comma [0] 2 6 2 2 2 4 2" xfId="2966" xr:uid="{00000000-0005-0000-0000-000014040000}"/>
    <cellStyle name="Comma [0] 2 6 2 2 2 4 2 2" xfId="3920" xr:uid="{00000000-0005-0000-0000-000015040000}"/>
    <cellStyle name="Comma [0] 2 6 2 2 2 5" xfId="637" xr:uid="{00000000-0005-0000-0000-000016040000}"/>
    <cellStyle name="Comma [0] 2 6 2 2 2 5 2" xfId="2967" xr:uid="{00000000-0005-0000-0000-000017040000}"/>
    <cellStyle name="Comma [0] 2 6 2 2 2 5 2 2" xfId="3921" xr:uid="{00000000-0005-0000-0000-000018040000}"/>
    <cellStyle name="Comma [0] 2 6 2 2 2 6" xfId="2959" xr:uid="{00000000-0005-0000-0000-000019040000}"/>
    <cellStyle name="Comma [0] 2 6 2 2 2 6 2" xfId="3913" xr:uid="{00000000-0005-0000-0000-00001A040000}"/>
    <cellStyle name="Comma [0] 2 6 2 2 3" xfId="638" xr:uid="{00000000-0005-0000-0000-00001B040000}"/>
    <cellStyle name="Comma [0] 2 6 2 2 3 2" xfId="2968" xr:uid="{00000000-0005-0000-0000-00001C040000}"/>
    <cellStyle name="Comma [0] 2 6 2 2 3 2 2" xfId="3922" xr:uid="{00000000-0005-0000-0000-00001D040000}"/>
    <cellStyle name="Comma [0] 2 6 2 2 4" xfId="639" xr:uid="{00000000-0005-0000-0000-00001E040000}"/>
    <cellStyle name="Comma [0] 2 6 2 2 4 2" xfId="2969" xr:uid="{00000000-0005-0000-0000-00001F040000}"/>
    <cellStyle name="Comma [0] 2 6 2 2 4 2 2" xfId="3923" xr:uid="{00000000-0005-0000-0000-000020040000}"/>
    <cellStyle name="Comma [0] 2 6 2 2 5" xfId="640" xr:uid="{00000000-0005-0000-0000-000021040000}"/>
    <cellStyle name="Comma [0] 2 6 2 2 5 2" xfId="2970" xr:uid="{00000000-0005-0000-0000-000022040000}"/>
    <cellStyle name="Comma [0] 2 6 2 2 5 2 2" xfId="3924" xr:uid="{00000000-0005-0000-0000-000023040000}"/>
    <cellStyle name="Comma [0] 2 6 2 2 6" xfId="2958" xr:uid="{00000000-0005-0000-0000-000024040000}"/>
    <cellStyle name="Comma [0] 2 6 2 2 6 2" xfId="3912" xr:uid="{00000000-0005-0000-0000-000025040000}"/>
    <cellStyle name="Comma [0] 2 6 2 3" xfId="641" xr:uid="{00000000-0005-0000-0000-000026040000}"/>
    <cellStyle name="Comma [0] 2 6 2 3 2" xfId="2971" xr:uid="{00000000-0005-0000-0000-000027040000}"/>
    <cellStyle name="Comma [0] 2 6 2 3 2 2" xfId="3925" xr:uid="{00000000-0005-0000-0000-000028040000}"/>
    <cellStyle name="Comma [0] 2 6 2 4" xfId="642" xr:uid="{00000000-0005-0000-0000-000029040000}"/>
    <cellStyle name="Comma [0] 2 6 2 4 2" xfId="2972" xr:uid="{00000000-0005-0000-0000-00002A040000}"/>
    <cellStyle name="Comma [0] 2 6 2 4 2 2" xfId="3926" xr:uid="{00000000-0005-0000-0000-00002B040000}"/>
    <cellStyle name="Comma [0] 2 6 2 5" xfId="643" xr:uid="{00000000-0005-0000-0000-00002C040000}"/>
    <cellStyle name="Comma [0] 2 6 2 5 2" xfId="2973" xr:uid="{00000000-0005-0000-0000-00002D040000}"/>
    <cellStyle name="Comma [0] 2 6 2 5 2 2" xfId="3927" xr:uid="{00000000-0005-0000-0000-00002E040000}"/>
    <cellStyle name="Comma [0] 2 6 2 6" xfId="2957" xr:uid="{00000000-0005-0000-0000-00002F040000}"/>
    <cellStyle name="Comma [0] 2 6 2 6 2" xfId="3911" xr:uid="{00000000-0005-0000-0000-000030040000}"/>
    <cellStyle name="Comma [0] 2 6 3" xfId="644" xr:uid="{00000000-0005-0000-0000-000031040000}"/>
    <cellStyle name="Comma [0] 2 6 3 2" xfId="2974" xr:uid="{00000000-0005-0000-0000-000032040000}"/>
    <cellStyle name="Comma [0] 2 6 3 2 2" xfId="3928" xr:uid="{00000000-0005-0000-0000-000033040000}"/>
    <cellStyle name="Comma [0] 2 6 4" xfId="645" xr:uid="{00000000-0005-0000-0000-000034040000}"/>
    <cellStyle name="Comma [0] 2 6 4 2" xfId="2975" xr:uid="{00000000-0005-0000-0000-000035040000}"/>
    <cellStyle name="Comma [0] 2 6 4 2 2" xfId="3929" xr:uid="{00000000-0005-0000-0000-000036040000}"/>
    <cellStyle name="Comma [0] 2 6 5" xfId="646" xr:uid="{00000000-0005-0000-0000-000037040000}"/>
    <cellStyle name="Comma [0] 2 6 5 2" xfId="2976" xr:uid="{00000000-0005-0000-0000-000038040000}"/>
    <cellStyle name="Comma [0] 2 6 5 2 2" xfId="3930" xr:uid="{00000000-0005-0000-0000-000039040000}"/>
    <cellStyle name="Comma [0] 2 6 6" xfId="2956" xr:uid="{00000000-0005-0000-0000-00003A040000}"/>
    <cellStyle name="Comma [0] 2 6 6 2" xfId="3910" xr:uid="{00000000-0005-0000-0000-00003B040000}"/>
    <cellStyle name="Comma [0] 2 7" xfId="647" xr:uid="{00000000-0005-0000-0000-00003C040000}"/>
    <cellStyle name="Comma [0] 2 7 2" xfId="648" xr:uid="{00000000-0005-0000-0000-00003D040000}"/>
    <cellStyle name="Comma [0] 2 7 2 2" xfId="3451" xr:uid="{00000000-0005-0000-0000-00003E040000}"/>
    <cellStyle name="Comma [0] 2 7 3" xfId="2977" xr:uid="{00000000-0005-0000-0000-00003F040000}"/>
    <cellStyle name="Comma [0] 2 7 3 2" xfId="3931" xr:uid="{00000000-0005-0000-0000-000040040000}"/>
    <cellStyle name="Comma [0] 2 8" xfId="649" xr:uid="{00000000-0005-0000-0000-000041040000}"/>
    <cellStyle name="Comma [0] 2 8 2" xfId="2978" xr:uid="{00000000-0005-0000-0000-000042040000}"/>
    <cellStyle name="Comma [0] 2 8 2 2" xfId="3932" xr:uid="{00000000-0005-0000-0000-000043040000}"/>
    <cellStyle name="Comma [0] 2 9" xfId="650" xr:uid="{00000000-0005-0000-0000-000044040000}"/>
    <cellStyle name="Comma [0] 2 9 2" xfId="2979" xr:uid="{00000000-0005-0000-0000-000045040000}"/>
    <cellStyle name="Comma [0] 2 9 2 2" xfId="3933" xr:uid="{00000000-0005-0000-0000-000046040000}"/>
    <cellStyle name="Comma [0] 20" xfId="651" xr:uid="{00000000-0005-0000-0000-000047040000}"/>
    <cellStyle name="Comma [0] 20 2" xfId="652" xr:uid="{00000000-0005-0000-0000-000048040000}"/>
    <cellStyle name="Comma [0] 21" xfId="653" xr:uid="{00000000-0005-0000-0000-000049040000}"/>
    <cellStyle name="Comma [0] 21 2" xfId="654" xr:uid="{00000000-0005-0000-0000-00004A040000}"/>
    <cellStyle name="Comma [0] 22" xfId="655" xr:uid="{00000000-0005-0000-0000-00004B040000}"/>
    <cellStyle name="Comma [0] 22 2" xfId="2980" xr:uid="{00000000-0005-0000-0000-00004C040000}"/>
    <cellStyle name="Comma [0] 22 2 2" xfId="3934" xr:uid="{00000000-0005-0000-0000-00004D040000}"/>
    <cellStyle name="Comma [0] 22 3" xfId="3452" xr:uid="{00000000-0005-0000-0000-00004E040000}"/>
    <cellStyle name="Comma [0] 23" xfId="656" xr:uid="{00000000-0005-0000-0000-00004F040000}"/>
    <cellStyle name="Comma [0] 23 2" xfId="2981" xr:uid="{00000000-0005-0000-0000-000050040000}"/>
    <cellStyle name="Comma [0] 23 2 2" xfId="3935" xr:uid="{00000000-0005-0000-0000-000051040000}"/>
    <cellStyle name="Comma [0] 23 3" xfId="3453" xr:uid="{00000000-0005-0000-0000-000052040000}"/>
    <cellStyle name="Comma [0] 24" xfId="657" xr:uid="{00000000-0005-0000-0000-000053040000}"/>
    <cellStyle name="Comma [0] 24 2" xfId="658" xr:uid="{00000000-0005-0000-0000-000054040000}"/>
    <cellStyle name="Comma [0] 24 2 2" xfId="659" xr:uid="{00000000-0005-0000-0000-000055040000}"/>
    <cellStyle name="Comma [0] 24 2 2 2" xfId="3454" xr:uid="{00000000-0005-0000-0000-000056040000}"/>
    <cellStyle name="Comma [0] 24 2 3" xfId="2983" xr:uid="{00000000-0005-0000-0000-000057040000}"/>
    <cellStyle name="Comma [0] 24 2 3 2" xfId="3937" xr:uid="{00000000-0005-0000-0000-000058040000}"/>
    <cellStyle name="Comma [0] 24 3" xfId="660" xr:uid="{00000000-0005-0000-0000-000059040000}"/>
    <cellStyle name="Comma [0] 24 3 2" xfId="3455" xr:uid="{00000000-0005-0000-0000-00005A040000}"/>
    <cellStyle name="Comma [0] 24 4" xfId="2982" xr:uid="{00000000-0005-0000-0000-00005B040000}"/>
    <cellStyle name="Comma [0] 24 4 2" xfId="3936" xr:uid="{00000000-0005-0000-0000-00005C040000}"/>
    <cellStyle name="Comma [0] 25" xfId="661" xr:uid="{00000000-0005-0000-0000-00005D040000}"/>
    <cellStyle name="Comma [0] 25 2" xfId="2984" xr:uid="{00000000-0005-0000-0000-00005E040000}"/>
    <cellStyle name="Comma [0] 25 2 2" xfId="3938" xr:uid="{00000000-0005-0000-0000-00005F040000}"/>
    <cellStyle name="Comma [0] 25 3" xfId="3456" xr:uid="{00000000-0005-0000-0000-000060040000}"/>
    <cellStyle name="Comma [0] 26" xfId="662" xr:uid="{00000000-0005-0000-0000-000061040000}"/>
    <cellStyle name="Comma [0] 26 2" xfId="3457" xr:uid="{00000000-0005-0000-0000-000062040000}"/>
    <cellStyle name="Comma [0] 27" xfId="663" xr:uid="{00000000-0005-0000-0000-000063040000}"/>
    <cellStyle name="Comma [0] 27 2" xfId="664" xr:uid="{00000000-0005-0000-0000-000064040000}"/>
    <cellStyle name="Comma [0] 27 2 2" xfId="3458" xr:uid="{00000000-0005-0000-0000-000065040000}"/>
    <cellStyle name="Comma [0] 27 3" xfId="2985" xr:uid="{00000000-0005-0000-0000-000066040000}"/>
    <cellStyle name="Comma [0] 27 3 2" xfId="3939" xr:uid="{00000000-0005-0000-0000-000067040000}"/>
    <cellStyle name="Comma [0] 28" xfId="3847" xr:uid="{00000000-0005-0000-0000-000068040000}"/>
    <cellStyle name="Comma [0] 3" xfId="665" xr:uid="{00000000-0005-0000-0000-000069040000}"/>
    <cellStyle name="Comma [0] 3 2" xfId="666" xr:uid="{00000000-0005-0000-0000-00006A040000}"/>
    <cellStyle name="Comma [0] 3 2 2" xfId="667" xr:uid="{00000000-0005-0000-0000-00006B040000}"/>
    <cellStyle name="Comma [0] 3 2 2 2" xfId="2987" xr:uid="{00000000-0005-0000-0000-00006C040000}"/>
    <cellStyle name="Comma [0] 3 2 2 2 2" xfId="3941" xr:uid="{00000000-0005-0000-0000-00006D040000}"/>
    <cellStyle name="Comma [0] 3 2 3" xfId="668" xr:uid="{00000000-0005-0000-0000-00006E040000}"/>
    <cellStyle name="Comma [0] 3 2 3 2" xfId="3459" xr:uid="{00000000-0005-0000-0000-00006F040000}"/>
    <cellStyle name="Comma [0] 3 2 4" xfId="2986" xr:uid="{00000000-0005-0000-0000-000070040000}"/>
    <cellStyle name="Comma [0] 3 2 4 2" xfId="3940" xr:uid="{00000000-0005-0000-0000-000071040000}"/>
    <cellStyle name="Comma [0] 3 3" xfId="669" xr:uid="{00000000-0005-0000-0000-000072040000}"/>
    <cellStyle name="Comma [0] 3 3 2" xfId="3460" xr:uid="{00000000-0005-0000-0000-000073040000}"/>
    <cellStyle name="Comma [0] 3 4" xfId="2693" xr:uid="{00000000-0005-0000-0000-000074040000}"/>
    <cellStyle name="Comma [0] 3 4 2" xfId="3851" xr:uid="{00000000-0005-0000-0000-000075040000}"/>
    <cellStyle name="Comma [0] 32" xfId="670" xr:uid="{00000000-0005-0000-0000-000076040000}"/>
    <cellStyle name="Comma [0] 32 2" xfId="671" xr:uid="{00000000-0005-0000-0000-000077040000}"/>
    <cellStyle name="Comma [0] 32 2 2" xfId="3461" xr:uid="{00000000-0005-0000-0000-000078040000}"/>
    <cellStyle name="Comma [0] 32 3" xfId="2988" xr:uid="{00000000-0005-0000-0000-000079040000}"/>
    <cellStyle name="Comma [0] 32 3 2" xfId="3942" xr:uid="{00000000-0005-0000-0000-00007A040000}"/>
    <cellStyle name="Comma [0] 35" xfId="672" xr:uid="{00000000-0005-0000-0000-00007B040000}"/>
    <cellStyle name="Comma [0] 35 2" xfId="2989" xr:uid="{00000000-0005-0000-0000-00007C040000}"/>
    <cellStyle name="Comma [0] 35 2 2" xfId="3943" xr:uid="{00000000-0005-0000-0000-00007D040000}"/>
    <cellStyle name="Comma [0] 4" xfId="673" xr:uid="{00000000-0005-0000-0000-00007E040000}"/>
    <cellStyle name="Comma [0] 4 2" xfId="674" xr:uid="{00000000-0005-0000-0000-00007F040000}"/>
    <cellStyle name="Comma [0] 4 2 2" xfId="675" xr:uid="{00000000-0005-0000-0000-000080040000}"/>
    <cellStyle name="Comma [0] 4 2 2 2" xfId="3462" xr:uid="{00000000-0005-0000-0000-000081040000}"/>
    <cellStyle name="Comma [0] 4 2 3" xfId="2991" xr:uid="{00000000-0005-0000-0000-000082040000}"/>
    <cellStyle name="Comma [0] 4 2 3 2" xfId="3945" xr:uid="{00000000-0005-0000-0000-000083040000}"/>
    <cellStyle name="Comma [0] 4 3" xfId="676" xr:uid="{00000000-0005-0000-0000-000084040000}"/>
    <cellStyle name="Comma [0] 4 3 2" xfId="677" xr:uid="{00000000-0005-0000-0000-000085040000}"/>
    <cellStyle name="Comma [0] 4 3 2 2" xfId="3463" xr:uid="{00000000-0005-0000-0000-000086040000}"/>
    <cellStyle name="Comma [0] 4 3 3" xfId="2992" xr:uid="{00000000-0005-0000-0000-000087040000}"/>
    <cellStyle name="Comma [0] 4 3 3 2" xfId="3946" xr:uid="{00000000-0005-0000-0000-000088040000}"/>
    <cellStyle name="Comma [0] 4 4" xfId="678" xr:uid="{00000000-0005-0000-0000-000089040000}"/>
    <cellStyle name="Comma [0] 4 4 2" xfId="679" xr:uid="{00000000-0005-0000-0000-00008A040000}"/>
    <cellStyle name="Comma [0] 4 5" xfId="680" xr:uid="{00000000-0005-0000-0000-00008B040000}"/>
    <cellStyle name="Comma [0] 4 5 2" xfId="3464" xr:uid="{00000000-0005-0000-0000-00008C040000}"/>
    <cellStyle name="Comma [0] 4 6" xfId="681" xr:uid="{00000000-0005-0000-0000-00008D040000}"/>
    <cellStyle name="Comma [0] 4 6 2" xfId="3465" xr:uid="{00000000-0005-0000-0000-00008E040000}"/>
    <cellStyle name="Comma [0] 4 7" xfId="2990" xr:uid="{00000000-0005-0000-0000-00008F040000}"/>
    <cellStyle name="Comma [0] 4 7 2" xfId="3944" xr:uid="{00000000-0005-0000-0000-000090040000}"/>
    <cellStyle name="Comma [0] 5" xfId="682" xr:uid="{00000000-0005-0000-0000-000091040000}"/>
    <cellStyle name="Comma [0] 5 2" xfId="683" xr:uid="{00000000-0005-0000-0000-000092040000}"/>
    <cellStyle name="Comma [0] 5 2 2" xfId="2994" xr:uid="{00000000-0005-0000-0000-000093040000}"/>
    <cellStyle name="Comma [0] 5 2 2 2" xfId="3948" xr:uid="{00000000-0005-0000-0000-000094040000}"/>
    <cellStyle name="Comma [0] 5 3" xfId="684" xr:uid="{00000000-0005-0000-0000-000095040000}"/>
    <cellStyle name="Comma [0] 5 3 2" xfId="2995" xr:uid="{00000000-0005-0000-0000-000096040000}"/>
    <cellStyle name="Comma [0] 5 3 2 2" xfId="3949" xr:uid="{00000000-0005-0000-0000-000097040000}"/>
    <cellStyle name="Comma [0] 5 4" xfId="2993" xr:uid="{00000000-0005-0000-0000-000098040000}"/>
    <cellStyle name="Comma [0] 5 4 2" xfId="3947" xr:uid="{00000000-0005-0000-0000-000099040000}"/>
    <cellStyle name="Comma [0] 6" xfId="685" xr:uid="{00000000-0005-0000-0000-00009A040000}"/>
    <cellStyle name="Comma [0] 6 2" xfId="686" xr:uid="{00000000-0005-0000-0000-00009B040000}"/>
    <cellStyle name="Comma [0] 6 2 2" xfId="2997" xr:uid="{00000000-0005-0000-0000-00009C040000}"/>
    <cellStyle name="Comma [0] 6 2 2 2" xfId="3951" xr:uid="{00000000-0005-0000-0000-00009D040000}"/>
    <cellStyle name="Comma [0] 6 3" xfId="687" xr:uid="{00000000-0005-0000-0000-00009E040000}"/>
    <cellStyle name="Comma [0] 6 3 2" xfId="688" xr:uid="{00000000-0005-0000-0000-00009F040000}"/>
    <cellStyle name="Comma [0] 6 3 2 2" xfId="3466" xr:uid="{00000000-0005-0000-0000-0000A0040000}"/>
    <cellStyle name="Comma [0] 6 3 3" xfId="2998" xr:uid="{00000000-0005-0000-0000-0000A1040000}"/>
    <cellStyle name="Comma [0] 6 3 3 2" xfId="3952" xr:uid="{00000000-0005-0000-0000-0000A2040000}"/>
    <cellStyle name="Comma [0] 6 4" xfId="2996" xr:uid="{00000000-0005-0000-0000-0000A3040000}"/>
    <cellStyle name="Comma [0] 6 4 2" xfId="3950" xr:uid="{00000000-0005-0000-0000-0000A4040000}"/>
    <cellStyle name="Comma [0] 7" xfId="689" xr:uid="{00000000-0005-0000-0000-0000A5040000}"/>
    <cellStyle name="Comma [0] 7 2" xfId="690" xr:uid="{00000000-0005-0000-0000-0000A6040000}"/>
    <cellStyle name="Comma [0] 7 2 2" xfId="691" xr:uid="{00000000-0005-0000-0000-0000A7040000}"/>
    <cellStyle name="Comma [0] 7 2 2 2" xfId="3467" xr:uid="{00000000-0005-0000-0000-0000A8040000}"/>
    <cellStyle name="Comma [0] 7 2 3" xfId="2999" xr:uid="{00000000-0005-0000-0000-0000A9040000}"/>
    <cellStyle name="Comma [0] 7 2 3 2" xfId="3953" xr:uid="{00000000-0005-0000-0000-0000AA040000}"/>
    <cellStyle name="Comma [0] 7 3" xfId="692" xr:uid="{00000000-0005-0000-0000-0000AB040000}"/>
    <cellStyle name="Comma [0] 8" xfId="693" xr:uid="{00000000-0005-0000-0000-0000AC040000}"/>
    <cellStyle name="Comma [0] 8 2" xfId="694" xr:uid="{00000000-0005-0000-0000-0000AD040000}"/>
    <cellStyle name="Comma [0] 8 2 2" xfId="695" xr:uid="{00000000-0005-0000-0000-0000AE040000}"/>
    <cellStyle name="Comma [0] 8 2 2 2" xfId="3468" xr:uid="{00000000-0005-0000-0000-0000AF040000}"/>
    <cellStyle name="Comma [0] 8 2 3" xfId="3001" xr:uid="{00000000-0005-0000-0000-0000B0040000}"/>
    <cellStyle name="Comma [0] 8 2 3 2" xfId="3955" xr:uid="{00000000-0005-0000-0000-0000B1040000}"/>
    <cellStyle name="Comma [0] 8 3" xfId="696" xr:uid="{00000000-0005-0000-0000-0000B2040000}"/>
    <cellStyle name="Comma [0] 8 3 2" xfId="697" xr:uid="{00000000-0005-0000-0000-0000B3040000}"/>
    <cellStyle name="Comma [0] 8 3 2 2" xfId="3469" xr:uid="{00000000-0005-0000-0000-0000B4040000}"/>
    <cellStyle name="Comma [0] 8 3 3" xfId="3002" xr:uid="{00000000-0005-0000-0000-0000B5040000}"/>
    <cellStyle name="Comma [0] 8 3 3 2" xfId="3956" xr:uid="{00000000-0005-0000-0000-0000B6040000}"/>
    <cellStyle name="Comma [0] 8 4" xfId="698" xr:uid="{00000000-0005-0000-0000-0000B7040000}"/>
    <cellStyle name="Comma [0] 8 4 2" xfId="3470" xr:uid="{00000000-0005-0000-0000-0000B8040000}"/>
    <cellStyle name="Comma [0] 8 5" xfId="3000" xr:uid="{00000000-0005-0000-0000-0000B9040000}"/>
    <cellStyle name="Comma [0] 8 5 2" xfId="3954" xr:uid="{00000000-0005-0000-0000-0000BA040000}"/>
    <cellStyle name="Comma [0] 9" xfId="699" xr:uid="{00000000-0005-0000-0000-0000BB040000}"/>
    <cellStyle name="Comma [0] 9 2" xfId="700" xr:uid="{00000000-0005-0000-0000-0000BC040000}"/>
    <cellStyle name="Comma [0] 9 2 2" xfId="701" xr:uid="{00000000-0005-0000-0000-0000BD040000}"/>
    <cellStyle name="Comma [0] 9 2 2 2" xfId="3471" xr:uid="{00000000-0005-0000-0000-0000BE040000}"/>
    <cellStyle name="Comma [0] 9 2 3" xfId="3004" xr:uid="{00000000-0005-0000-0000-0000BF040000}"/>
    <cellStyle name="Comma [0] 9 2 3 2" xfId="3958" xr:uid="{00000000-0005-0000-0000-0000C0040000}"/>
    <cellStyle name="Comma [0] 9 3" xfId="702" xr:uid="{00000000-0005-0000-0000-0000C1040000}"/>
    <cellStyle name="Comma [0] 9 3 2" xfId="703" xr:uid="{00000000-0005-0000-0000-0000C2040000}"/>
    <cellStyle name="Comma [0] 9 3 2 2" xfId="3472" xr:uid="{00000000-0005-0000-0000-0000C3040000}"/>
    <cellStyle name="Comma [0] 9 3 3" xfId="3005" xr:uid="{00000000-0005-0000-0000-0000C4040000}"/>
    <cellStyle name="Comma [0] 9 3 3 2" xfId="3959" xr:uid="{00000000-0005-0000-0000-0000C5040000}"/>
    <cellStyle name="Comma [0] 9 4" xfId="3003" xr:uid="{00000000-0005-0000-0000-0000C6040000}"/>
    <cellStyle name="Comma [0] 9 4 2" xfId="3957" xr:uid="{00000000-0005-0000-0000-0000C7040000}"/>
    <cellStyle name="Comma [0] 90" xfId="704" xr:uid="{00000000-0005-0000-0000-0000C8040000}"/>
    <cellStyle name="Comma [0] 90 2" xfId="705" xr:uid="{00000000-0005-0000-0000-0000C9040000}"/>
    <cellStyle name="Comma [0] 90 2 2" xfId="3473" xr:uid="{00000000-0005-0000-0000-0000CA040000}"/>
    <cellStyle name="Comma [0] 90 3" xfId="3006" xr:uid="{00000000-0005-0000-0000-0000CB040000}"/>
    <cellStyle name="Comma [0] 90 3 2" xfId="3960" xr:uid="{00000000-0005-0000-0000-0000CC040000}"/>
    <cellStyle name="Comma [0] 91" xfId="706" xr:uid="{00000000-0005-0000-0000-0000CD040000}"/>
    <cellStyle name="Comma [0] 91 2" xfId="707" xr:uid="{00000000-0005-0000-0000-0000CE040000}"/>
    <cellStyle name="Comma [0] 91 2 2" xfId="3474" xr:uid="{00000000-0005-0000-0000-0000CF040000}"/>
    <cellStyle name="Comma [0] 91 3" xfId="3007" xr:uid="{00000000-0005-0000-0000-0000D0040000}"/>
    <cellStyle name="Comma [0] 91 3 2" xfId="3961" xr:uid="{00000000-0005-0000-0000-0000D1040000}"/>
    <cellStyle name="Comma [0] 93" xfId="708" xr:uid="{00000000-0005-0000-0000-0000D2040000}"/>
    <cellStyle name="Comma [0] 93 2" xfId="709" xr:uid="{00000000-0005-0000-0000-0000D3040000}"/>
    <cellStyle name="Comma [0] 93 2 2" xfId="3475" xr:uid="{00000000-0005-0000-0000-0000D4040000}"/>
    <cellStyle name="Comma [0] 93 3" xfId="3008" xr:uid="{00000000-0005-0000-0000-0000D5040000}"/>
    <cellStyle name="Comma [0] 93 3 2" xfId="3962" xr:uid="{00000000-0005-0000-0000-0000D6040000}"/>
    <cellStyle name="Comma [0] 94" xfId="710" xr:uid="{00000000-0005-0000-0000-0000D7040000}"/>
    <cellStyle name="Comma [0] 94 2" xfId="711" xr:uid="{00000000-0005-0000-0000-0000D8040000}"/>
    <cellStyle name="Comma [0] 94 2 2" xfId="3476" xr:uid="{00000000-0005-0000-0000-0000D9040000}"/>
    <cellStyle name="Comma [0] 94 3" xfId="3009" xr:uid="{00000000-0005-0000-0000-0000DA040000}"/>
    <cellStyle name="Comma [0] 94 3 2" xfId="3963" xr:uid="{00000000-0005-0000-0000-0000DB040000}"/>
    <cellStyle name="Comma [00]" xfId="712" xr:uid="{00000000-0005-0000-0000-0000DC040000}"/>
    <cellStyle name="Comma [00] 2" xfId="713" xr:uid="{00000000-0005-0000-0000-0000DD040000}"/>
    <cellStyle name="Comma 10" xfId="714" xr:uid="{00000000-0005-0000-0000-0000DE040000}"/>
    <cellStyle name="Comma 10 2" xfId="715" xr:uid="{00000000-0005-0000-0000-0000DF040000}"/>
    <cellStyle name="Comma 10 2 2" xfId="716" xr:uid="{00000000-0005-0000-0000-0000E0040000}"/>
    <cellStyle name="Comma 10 2 2 2" xfId="717" xr:uid="{00000000-0005-0000-0000-0000E1040000}"/>
    <cellStyle name="Comma 10 2 2 2 2" xfId="3388" xr:uid="{00000000-0005-0000-0000-0000E2040000}"/>
    <cellStyle name="Comma 10 2 2 2 2 2" xfId="4181" xr:uid="{00000000-0005-0000-0000-0000E3040000}"/>
    <cellStyle name="Comma 10 2 2 3" xfId="3011" xr:uid="{00000000-0005-0000-0000-0000E4040000}"/>
    <cellStyle name="Comma 10 2 2 3 2" xfId="3965" xr:uid="{00000000-0005-0000-0000-0000E5040000}"/>
    <cellStyle name="Comma 10 2 3" xfId="718" xr:uid="{00000000-0005-0000-0000-0000E6040000}"/>
    <cellStyle name="Comma 10 2 3 2" xfId="3477" xr:uid="{00000000-0005-0000-0000-0000E7040000}"/>
    <cellStyle name="Comma 10 2 4" xfId="3010" xr:uid="{00000000-0005-0000-0000-0000E8040000}"/>
    <cellStyle name="Comma 10 2 4 2" xfId="3964" xr:uid="{00000000-0005-0000-0000-0000E9040000}"/>
    <cellStyle name="Comma 10 3" xfId="719" xr:uid="{00000000-0005-0000-0000-0000EA040000}"/>
    <cellStyle name="Comma 10 3 2" xfId="720" xr:uid="{00000000-0005-0000-0000-0000EB040000}"/>
    <cellStyle name="Comma 10 3 2 2" xfId="3478" xr:uid="{00000000-0005-0000-0000-0000EC040000}"/>
    <cellStyle name="Comma 10 3 3" xfId="3012" xr:uid="{00000000-0005-0000-0000-0000ED040000}"/>
    <cellStyle name="Comma 10 3 3 2" xfId="3966" xr:uid="{00000000-0005-0000-0000-0000EE040000}"/>
    <cellStyle name="Comma 10 4" xfId="721" xr:uid="{00000000-0005-0000-0000-0000EF040000}"/>
    <cellStyle name="Comma 10 4 2" xfId="722" xr:uid="{00000000-0005-0000-0000-0000F0040000}"/>
    <cellStyle name="Comma 10 4 2 2" xfId="3479" xr:uid="{00000000-0005-0000-0000-0000F1040000}"/>
    <cellStyle name="Comma 10 4 3" xfId="3013" xr:uid="{00000000-0005-0000-0000-0000F2040000}"/>
    <cellStyle name="Comma 10 4 3 2" xfId="3967" xr:uid="{00000000-0005-0000-0000-0000F3040000}"/>
    <cellStyle name="Comma 10 5" xfId="723" xr:uid="{00000000-0005-0000-0000-0000F4040000}"/>
    <cellStyle name="Comma 10 5 2" xfId="724" xr:uid="{00000000-0005-0000-0000-0000F5040000}"/>
    <cellStyle name="Comma 10 5 2 2" xfId="3480" xr:uid="{00000000-0005-0000-0000-0000F6040000}"/>
    <cellStyle name="Comma 10 5 3" xfId="3014" xr:uid="{00000000-0005-0000-0000-0000F7040000}"/>
    <cellStyle name="Comma 10 5 3 2" xfId="3968" xr:uid="{00000000-0005-0000-0000-0000F8040000}"/>
    <cellStyle name="Comma 10 6" xfId="725" xr:uid="{00000000-0005-0000-0000-0000F9040000}"/>
    <cellStyle name="Comma 10 6 2" xfId="726" xr:uid="{00000000-0005-0000-0000-0000FA040000}"/>
    <cellStyle name="Comma 10 6 2 2" xfId="3481" xr:uid="{00000000-0005-0000-0000-0000FB040000}"/>
    <cellStyle name="Comma 10 6 3" xfId="3015" xr:uid="{00000000-0005-0000-0000-0000FC040000}"/>
    <cellStyle name="Comma 10 6 3 2" xfId="3969" xr:uid="{00000000-0005-0000-0000-0000FD040000}"/>
    <cellStyle name="Comma 10 7" xfId="727" xr:uid="{00000000-0005-0000-0000-0000FE040000}"/>
    <cellStyle name="Comma 10 7 2" xfId="3482" xr:uid="{00000000-0005-0000-0000-0000FF040000}"/>
    <cellStyle name="Comma 10 8" xfId="728" xr:uid="{00000000-0005-0000-0000-000000050000}"/>
    <cellStyle name="Comma 11" xfId="729" xr:uid="{00000000-0005-0000-0000-000001050000}"/>
    <cellStyle name="Comma 11 2" xfId="730" xr:uid="{00000000-0005-0000-0000-000002050000}"/>
    <cellStyle name="Comma 11 2 2" xfId="3483" xr:uid="{00000000-0005-0000-0000-000003050000}"/>
    <cellStyle name="Comma 11 3" xfId="3016" xr:uid="{00000000-0005-0000-0000-000004050000}"/>
    <cellStyle name="Comma 11 3 2" xfId="3970" xr:uid="{00000000-0005-0000-0000-000005050000}"/>
    <cellStyle name="Comma 12" xfId="731" xr:uid="{00000000-0005-0000-0000-000006050000}"/>
    <cellStyle name="Comma 12 2" xfId="732" xr:uid="{00000000-0005-0000-0000-000007050000}"/>
    <cellStyle name="Comma 12 2 2" xfId="733" xr:uid="{00000000-0005-0000-0000-000008050000}"/>
    <cellStyle name="Comma 12 2 2 2" xfId="3484" xr:uid="{00000000-0005-0000-0000-000009050000}"/>
    <cellStyle name="Comma 12 2 3" xfId="3018" xr:uid="{00000000-0005-0000-0000-00000A050000}"/>
    <cellStyle name="Comma 12 2 3 2" xfId="3972" xr:uid="{00000000-0005-0000-0000-00000B050000}"/>
    <cellStyle name="Comma 12 3" xfId="734" xr:uid="{00000000-0005-0000-0000-00000C050000}"/>
    <cellStyle name="Comma 12 3 2" xfId="735" xr:uid="{00000000-0005-0000-0000-00000D050000}"/>
    <cellStyle name="Comma 12 3 2 2" xfId="3485" xr:uid="{00000000-0005-0000-0000-00000E050000}"/>
    <cellStyle name="Comma 12 3 3" xfId="3019" xr:uid="{00000000-0005-0000-0000-00000F050000}"/>
    <cellStyle name="Comma 12 3 3 2" xfId="3973" xr:uid="{00000000-0005-0000-0000-000010050000}"/>
    <cellStyle name="Comma 12 4" xfId="736" xr:uid="{00000000-0005-0000-0000-000011050000}"/>
    <cellStyle name="Comma 12 4 2" xfId="737" xr:uid="{00000000-0005-0000-0000-000012050000}"/>
    <cellStyle name="Comma 12 4 2 2" xfId="3486" xr:uid="{00000000-0005-0000-0000-000013050000}"/>
    <cellStyle name="Comma 12 4 3" xfId="3020" xr:uid="{00000000-0005-0000-0000-000014050000}"/>
    <cellStyle name="Comma 12 4 3 2" xfId="3974" xr:uid="{00000000-0005-0000-0000-000015050000}"/>
    <cellStyle name="Comma 12 5" xfId="738" xr:uid="{00000000-0005-0000-0000-000016050000}"/>
    <cellStyle name="Comma 12 5 2" xfId="739" xr:uid="{00000000-0005-0000-0000-000017050000}"/>
    <cellStyle name="Comma 12 5 2 2" xfId="3487" xr:uid="{00000000-0005-0000-0000-000018050000}"/>
    <cellStyle name="Comma 12 5 3" xfId="3021" xr:uid="{00000000-0005-0000-0000-000019050000}"/>
    <cellStyle name="Comma 12 5 3 2" xfId="3975" xr:uid="{00000000-0005-0000-0000-00001A050000}"/>
    <cellStyle name="Comma 12 6" xfId="740" xr:uid="{00000000-0005-0000-0000-00001B050000}"/>
    <cellStyle name="Comma 12 6 2" xfId="741" xr:uid="{00000000-0005-0000-0000-00001C050000}"/>
    <cellStyle name="Comma 12 6 2 2" xfId="3488" xr:uid="{00000000-0005-0000-0000-00001D050000}"/>
    <cellStyle name="Comma 12 6 3" xfId="3022" xr:uid="{00000000-0005-0000-0000-00001E050000}"/>
    <cellStyle name="Comma 12 6 3 2" xfId="3976" xr:uid="{00000000-0005-0000-0000-00001F050000}"/>
    <cellStyle name="Comma 12 7" xfId="742" xr:uid="{00000000-0005-0000-0000-000020050000}"/>
    <cellStyle name="Comma 12 7 2" xfId="3489" xr:uid="{00000000-0005-0000-0000-000021050000}"/>
    <cellStyle name="Comma 12 8" xfId="3017" xr:uid="{00000000-0005-0000-0000-000022050000}"/>
    <cellStyle name="Comma 12 8 2" xfId="3971" xr:uid="{00000000-0005-0000-0000-000023050000}"/>
    <cellStyle name="Comma 13" xfId="743" xr:uid="{00000000-0005-0000-0000-000024050000}"/>
    <cellStyle name="Comma 13 2" xfId="744" xr:uid="{00000000-0005-0000-0000-000025050000}"/>
    <cellStyle name="Comma 13 2 2" xfId="745" xr:uid="{00000000-0005-0000-0000-000026050000}"/>
    <cellStyle name="Comma 13 2 2 2" xfId="3490" xr:uid="{00000000-0005-0000-0000-000027050000}"/>
    <cellStyle name="Comma 13 2 3" xfId="3024" xr:uid="{00000000-0005-0000-0000-000028050000}"/>
    <cellStyle name="Comma 13 2 3 2" xfId="3978" xr:uid="{00000000-0005-0000-0000-000029050000}"/>
    <cellStyle name="Comma 13 3" xfId="746" xr:uid="{00000000-0005-0000-0000-00002A050000}"/>
    <cellStyle name="Comma 13 3 2" xfId="3491" xr:uid="{00000000-0005-0000-0000-00002B050000}"/>
    <cellStyle name="Comma 13 4" xfId="3023" xr:uid="{00000000-0005-0000-0000-00002C050000}"/>
    <cellStyle name="Comma 13 4 2" xfId="3977" xr:uid="{00000000-0005-0000-0000-00002D050000}"/>
    <cellStyle name="Comma 14" xfId="747" xr:uid="{00000000-0005-0000-0000-00002E050000}"/>
    <cellStyle name="Comma 14 2" xfId="748" xr:uid="{00000000-0005-0000-0000-00002F050000}"/>
    <cellStyle name="Comma 14 2 2" xfId="749" xr:uid="{00000000-0005-0000-0000-000030050000}"/>
    <cellStyle name="Comma 14 2 2 2" xfId="750" xr:uid="{00000000-0005-0000-0000-000031050000}"/>
    <cellStyle name="Comma 14 2 2 2 2" xfId="3492" xr:uid="{00000000-0005-0000-0000-000032050000}"/>
    <cellStyle name="Comma 14 2 2 3" xfId="3027" xr:uid="{00000000-0005-0000-0000-000033050000}"/>
    <cellStyle name="Comma 14 2 2 3 2" xfId="3981" xr:uid="{00000000-0005-0000-0000-000034050000}"/>
    <cellStyle name="Comma 14 2 3" xfId="751" xr:uid="{00000000-0005-0000-0000-000035050000}"/>
    <cellStyle name="Comma 14 2 3 2" xfId="3493" xr:uid="{00000000-0005-0000-0000-000036050000}"/>
    <cellStyle name="Comma 14 2 4" xfId="3026" xr:uid="{00000000-0005-0000-0000-000037050000}"/>
    <cellStyle name="Comma 14 2 4 2" xfId="3980" xr:uid="{00000000-0005-0000-0000-000038050000}"/>
    <cellStyle name="Comma 14 3" xfId="752" xr:uid="{00000000-0005-0000-0000-000039050000}"/>
    <cellStyle name="Comma 14 3 2" xfId="3494" xr:uid="{00000000-0005-0000-0000-00003A050000}"/>
    <cellStyle name="Comma 14 4" xfId="3025" xr:uid="{00000000-0005-0000-0000-00003B050000}"/>
    <cellStyle name="Comma 14 4 2" xfId="3979" xr:uid="{00000000-0005-0000-0000-00003C050000}"/>
    <cellStyle name="Comma 15" xfId="753" xr:uid="{00000000-0005-0000-0000-00003D050000}"/>
    <cellStyle name="Comma 15 2" xfId="754" xr:uid="{00000000-0005-0000-0000-00003E050000}"/>
    <cellStyle name="Comma 15 2 2" xfId="755" xr:uid="{00000000-0005-0000-0000-00003F050000}"/>
    <cellStyle name="Comma 15 2 2 2" xfId="3495" xr:uid="{00000000-0005-0000-0000-000040050000}"/>
    <cellStyle name="Comma 15 2 3" xfId="3029" xr:uid="{00000000-0005-0000-0000-000041050000}"/>
    <cellStyle name="Comma 15 2 3 2" xfId="3983" xr:uid="{00000000-0005-0000-0000-000042050000}"/>
    <cellStyle name="Comma 15 3" xfId="756" xr:uid="{00000000-0005-0000-0000-000043050000}"/>
    <cellStyle name="Comma 15 3 2" xfId="757" xr:uid="{00000000-0005-0000-0000-000044050000}"/>
    <cellStyle name="Comma 15 3 2 2" xfId="3496" xr:uid="{00000000-0005-0000-0000-000045050000}"/>
    <cellStyle name="Comma 15 3 3" xfId="3030" xr:uid="{00000000-0005-0000-0000-000046050000}"/>
    <cellStyle name="Comma 15 3 3 2" xfId="3984" xr:uid="{00000000-0005-0000-0000-000047050000}"/>
    <cellStyle name="Comma 15 4" xfId="758" xr:uid="{00000000-0005-0000-0000-000048050000}"/>
    <cellStyle name="Comma 15 4 2" xfId="759" xr:uid="{00000000-0005-0000-0000-000049050000}"/>
    <cellStyle name="Comma 15 4 2 2" xfId="3497" xr:uid="{00000000-0005-0000-0000-00004A050000}"/>
    <cellStyle name="Comma 15 4 3" xfId="3031" xr:uid="{00000000-0005-0000-0000-00004B050000}"/>
    <cellStyle name="Comma 15 4 3 2" xfId="3985" xr:uid="{00000000-0005-0000-0000-00004C050000}"/>
    <cellStyle name="Comma 15 5" xfId="760" xr:uid="{00000000-0005-0000-0000-00004D050000}"/>
    <cellStyle name="Comma 15 5 2" xfId="3498" xr:uid="{00000000-0005-0000-0000-00004E050000}"/>
    <cellStyle name="Comma 15 6" xfId="3028" xr:uid="{00000000-0005-0000-0000-00004F050000}"/>
    <cellStyle name="Comma 15 6 2" xfId="3982" xr:uid="{00000000-0005-0000-0000-000050050000}"/>
    <cellStyle name="Comma 16" xfId="761" xr:uid="{00000000-0005-0000-0000-000051050000}"/>
    <cellStyle name="Comma 16 2" xfId="762" xr:uid="{00000000-0005-0000-0000-000052050000}"/>
    <cellStyle name="Comma 16 2 2" xfId="3499" xr:uid="{00000000-0005-0000-0000-000053050000}"/>
    <cellStyle name="Comma 16 3" xfId="3032" xr:uid="{00000000-0005-0000-0000-000054050000}"/>
    <cellStyle name="Comma 16 3 2" xfId="3986" xr:uid="{00000000-0005-0000-0000-000055050000}"/>
    <cellStyle name="Comma 17" xfId="763" xr:uid="{00000000-0005-0000-0000-000056050000}"/>
    <cellStyle name="Comma 17 2" xfId="764" xr:uid="{00000000-0005-0000-0000-000057050000}"/>
    <cellStyle name="Comma 17 2 2" xfId="765" xr:uid="{00000000-0005-0000-0000-000058050000}"/>
    <cellStyle name="Comma 17 2 2 2" xfId="3500" xr:uid="{00000000-0005-0000-0000-000059050000}"/>
    <cellStyle name="Comma 17 2 3" xfId="3034" xr:uid="{00000000-0005-0000-0000-00005A050000}"/>
    <cellStyle name="Comma 17 2 3 2" xfId="3988" xr:uid="{00000000-0005-0000-0000-00005B050000}"/>
    <cellStyle name="Comma 17 3" xfId="3033" xr:uid="{00000000-0005-0000-0000-00005C050000}"/>
    <cellStyle name="Comma 17 3 2" xfId="3987" xr:uid="{00000000-0005-0000-0000-00005D050000}"/>
    <cellStyle name="Comma 18" xfId="766" xr:uid="{00000000-0005-0000-0000-00005E050000}"/>
    <cellStyle name="Comma 18 2" xfId="767" xr:uid="{00000000-0005-0000-0000-00005F050000}"/>
    <cellStyle name="Comma 18 2 2" xfId="768" xr:uid="{00000000-0005-0000-0000-000060050000}"/>
    <cellStyle name="Comma 18 2 2 2" xfId="3501" xr:uid="{00000000-0005-0000-0000-000061050000}"/>
    <cellStyle name="Comma 18 2 3" xfId="3036" xr:uid="{00000000-0005-0000-0000-000062050000}"/>
    <cellStyle name="Comma 18 2 3 2" xfId="3990" xr:uid="{00000000-0005-0000-0000-000063050000}"/>
    <cellStyle name="Comma 18 3" xfId="769" xr:uid="{00000000-0005-0000-0000-000064050000}"/>
    <cellStyle name="Comma 18 3 2" xfId="3502" xr:uid="{00000000-0005-0000-0000-000065050000}"/>
    <cellStyle name="Comma 18 4" xfId="3035" xr:uid="{00000000-0005-0000-0000-000066050000}"/>
    <cellStyle name="Comma 18 4 2" xfId="3989" xr:uid="{00000000-0005-0000-0000-000067050000}"/>
    <cellStyle name="Comma 19" xfId="770" xr:uid="{00000000-0005-0000-0000-000068050000}"/>
    <cellStyle name="Comma 19 2" xfId="771" xr:uid="{00000000-0005-0000-0000-000069050000}"/>
    <cellStyle name="Comma 19 2 2" xfId="3038" xr:uid="{00000000-0005-0000-0000-00006A050000}"/>
    <cellStyle name="Comma 19 2 2 2" xfId="3992" xr:uid="{00000000-0005-0000-0000-00006B050000}"/>
    <cellStyle name="Comma 19 3" xfId="772" xr:uid="{00000000-0005-0000-0000-00006C050000}"/>
    <cellStyle name="Comma 19 3 2" xfId="3039" xr:uid="{00000000-0005-0000-0000-00006D050000}"/>
    <cellStyle name="Comma 19 3 2 2" xfId="3993" xr:uid="{00000000-0005-0000-0000-00006E050000}"/>
    <cellStyle name="Comma 19 4" xfId="773" xr:uid="{00000000-0005-0000-0000-00006F050000}"/>
    <cellStyle name="Comma 19 4 2" xfId="3040" xr:uid="{00000000-0005-0000-0000-000070050000}"/>
    <cellStyle name="Comma 19 4 2 2" xfId="3994" xr:uid="{00000000-0005-0000-0000-000071050000}"/>
    <cellStyle name="Comma 19 5" xfId="774" xr:uid="{00000000-0005-0000-0000-000072050000}"/>
    <cellStyle name="Comma 19 5 2" xfId="3503" xr:uid="{00000000-0005-0000-0000-000073050000}"/>
    <cellStyle name="Comma 19 6" xfId="3037" xr:uid="{00000000-0005-0000-0000-000074050000}"/>
    <cellStyle name="Comma 19 6 2" xfId="3991" xr:uid="{00000000-0005-0000-0000-000075050000}"/>
    <cellStyle name="Comma 2" xfId="775" xr:uid="{00000000-0005-0000-0000-000076050000}"/>
    <cellStyle name="Comma 2 10" xfId="776" xr:uid="{00000000-0005-0000-0000-000077050000}"/>
    <cellStyle name="Comma 2 10 2" xfId="777" xr:uid="{00000000-0005-0000-0000-000078050000}"/>
    <cellStyle name="Comma 2 10 2 2" xfId="3504" xr:uid="{00000000-0005-0000-0000-000079050000}"/>
    <cellStyle name="Comma 2 10 3" xfId="3041" xr:uid="{00000000-0005-0000-0000-00007A050000}"/>
    <cellStyle name="Comma 2 10 3 2" xfId="3995" xr:uid="{00000000-0005-0000-0000-00007B050000}"/>
    <cellStyle name="Comma 2 11" xfId="778" xr:uid="{00000000-0005-0000-0000-00007C050000}"/>
    <cellStyle name="Comma 2 11 2" xfId="779" xr:uid="{00000000-0005-0000-0000-00007D050000}"/>
    <cellStyle name="Comma 2 11 2 2" xfId="3505" xr:uid="{00000000-0005-0000-0000-00007E050000}"/>
    <cellStyle name="Comma 2 11 3" xfId="3042" xr:uid="{00000000-0005-0000-0000-00007F050000}"/>
    <cellStyle name="Comma 2 11 3 2" xfId="3996" xr:uid="{00000000-0005-0000-0000-000080050000}"/>
    <cellStyle name="Comma 2 12" xfId="780" xr:uid="{00000000-0005-0000-0000-000081050000}"/>
    <cellStyle name="Comma 2 12 2" xfId="781" xr:uid="{00000000-0005-0000-0000-000082050000}"/>
    <cellStyle name="Comma 2 12 2 2" xfId="3506" xr:uid="{00000000-0005-0000-0000-000083050000}"/>
    <cellStyle name="Comma 2 12 3" xfId="3043" xr:uid="{00000000-0005-0000-0000-000084050000}"/>
    <cellStyle name="Comma 2 12 3 2" xfId="3997" xr:uid="{00000000-0005-0000-0000-000085050000}"/>
    <cellStyle name="Comma 2 13" xfId="782" xr:uid="{00000000-0005-0000-0000-000086050000}"/>
    <cellStyle name="Comma 2 13 2" xfId="783" xr:uid="{00000000-0005-0000-0000-000087050000}"/>
    <cellStyle name="Comma 2 13 2 2" xfId="3507" xr:uid="{00000000-0005-0000-0000-000088050000}"/>
    <cellStyle name="Comma 2 13 3" xfId="3044" xr:uid="{00000000-0005-0000-0000-000089050000}"/>
    <cellStyle name="Comma 2 13 3 2" xfId="3998" xr:uid="{00000000-0005-0000-0000-00008A050000}"/>
    <cellStyle name="Comma 2 14" xfId="784" xr:uid="{00000000-0005-0000-0000-00008B050000}"/>
    <cellStyle name="Comma 2 14 2" xfId="785" xr:uid="{00000000-0005-0000-0000-00008C050000}"/>
    <cellStyle name="Comma 2 14 2 2" xfId="3508" xr:uid="{00000000-0005-0000-0000-00008D050000}"/>
    <cellStyle name="Comma 2 14 3" xfId="3045" xr:uid="{00000000-0005-0000-0000-00008E050000}"/>
    <cellStyle name="Comma 2 14 3 2" xfId="3999" xr:uid="{00000000-0005-0000-0000-00008F050000}"/>
    <cellStyle name="Comma 2 15" xfId="786" xr:uid="{00000000-0005-0000-0000-000090050000}"/>
    <cellStyle name="Comma 2 15 2" xfId="787" xr:uid="{00000000-0005-0000-0000-000091050000}"/>
    <cellStyle name="Comma 2 15 2 2" xfId="3509" xr:uid="{00000000-0005-0000-0000-000092050000}"/>
    <cellStyle name="Comma 2 15 3" xfId="3046" xr:uid="{00000000-0005-0000-0000-000093050000}"/>
    <cellStyle name="Comma 2 15 3 2" xfId="4000" xr:uid="{00000000-0005-0000-0000-000094050000}"/>
    <cellStyle name="Comma 2 16" xfId="788" xr:uid="{00000000-0005-0000-0000-000095050000}"/>
    <cellStyle name="Comma 2 16 2" xfId="789" xr:uid="{00000000-0005-0000-0000-000096050000}"/>
    <cellStyle name="Comma 2 16 2 2" xfId="3510" xr:uid="{00000000-0005-0000-0000-000097050000}"/>
    <cellStyle name="Comma 2 16 3" xfId="3047" xr:uid="{00000000-0005-0000-0000-000098050000}"/>
    <cellStyle name="Comma 2 16 3 2" xfId="4001" xr:uid="{00000000-0005-0000-0000-000099050000}"/>
    <cellStyle name="Comma 2 17" xfId="790" xr:uid="{00000000-0005-0000-0000-00009A050000}"/>
    <cellStyle name="Comma 2 17 2" xfId="791" xr:uid="{00000000-0005-0000-0000-00009B050000}"/>
    <cellStyle name="Comma 2 17 2 2" xfId="3511" xr:uid="{00000000-0005-0000-0000-00009C050000}"/>
    <cellStyle name="Comma 2 17 3" xfId="3048" xr:uid="{00000000-0005-0000-0000-00009D050000}"/>
    <cellStyle name="Comma 2 17 3 2" xfId="4002" xr:uid="{00000000-0005-0000-0000-00009E050000}"/>
    <cellStyle name="Comma 2 18" xfId="792" xr:uid="{00000000-0005-0000-0000-00009F050000}"/>
    <cellStyle name="Comma 2 18 2" xfId="793" xr:uid="{00000000-0005-0000-0000-0000A0050000}"/>
    <cellStyle name="Comma 2 18 2 2" xfId="3512" xr:uid="{00000000-0005-0000-0000-0000A1050000}"/>
    <cellStyle name="Comma 2 18 3" xfId="3049" xr:uid="{00000000-0005-0000-0000-0000A2050000}"/>
    <cellStyle name="Comma 2 18 3 2" xfId="4003" xr:uid="{00000000-0005-0000-0000-0000A3050000}"/>
    <cellStyle name="Comma 2 19" xfId="794" xr:uid="{00000000-0005-0000-0000-0000A4050000}"/>
    <cellStyle name="Comma 2 19 2" xfId="795" xr:uid="{00000000-0005-0000-0000-0000A5050000}"/>
    <cellStyle name="Comma 2 19 2 2" xfId="3513" xr:uid="{00000000-0005-0000-0000-0000A6050000}"/>
    <cellStyle name="Comma 2 19 3" xfId="3050" xr:uid="{00000000-0005-0000-0000-0000A7050000}"/>
    <cellStyle name="Comma 2 19 3 2" xfId="4004" xr:uid="{00000000-0005-0000-0000-0000A8050000}"/>
    <cellStyle name="Comma 2 2" xfId="796" xr:uid="{00000000-0005-0000-0000-0000A9050000}"/>
    <cellStyle name="Comma 2 2 2" xfId="797" xr:uid="{00000000-0005-0000-0000-0000AA050000}"/>
    <cellStyle name="Comma 2 2 2 2" xfId="798" xr:uid="{00000000-0005-0000-0000-0000AB050000}"/>
    <cellStyle name="Comma 2 2 2 2 2" xfId="799" xr:uid="{00000000-0005-0000-0000-0000AC050000}"/>
    <cellStyle name="Comma 2 2 2 2 2 2" xfId="800" xr:uid="{00000000-0005-0000-0000-0000AD050000}"/>
    <cellStyle name="Comma 2 2 2 2 2 2 2" xfId="801" xr:uid="{00000000-0005-0000-0000-0000AE050000}"/>
    <cellStyle name="Comma 2 2 2 2 2 2 2 2" xfId="802" xr:uid="{00000000-0005-0000-0000-0000AF050000}"/>
    <cellStyle name="Comma 2 2 2 2 2 2 2 2 2" xfId="803" xr:uid="{00000000-0005-0000-0000-0000B0050000}"/>
    <cellStyle name="Comma 2 2 2 2 2 2 2 2 2 2" xfId="3516" xr:uid="{00000000-0005-0000-0000-0000B1050000}"/>
    <cellStyle name="Comma 2 2 2 2 2 2 2 2 3" xfId="3056" xr:uid="{00000000-0005-0000-0000-0000B2050000}"/>
    <cellStyle name="Comma 2 2 2 2 2 2 2 2 3 2" xfId="4010" xr:uid="{00000000-0005-0000-0000-0000B3050000}"/>
    <cellStyle name="Comma 2 2 2 2 2 2 2 3" xfId="804" xr:uid="{00000000-0005-0000-0000-0000B4050000}"/>
    <cellStyle name="Comma 2 2 2 2 2 2 2 3 2" xfId="805" xr:uid="{00000000-0005-0000-0000-0000B5050000}"/>
    <cellStyle name="Comma 2 2 2 2 2 2 2 3 2 2" xfId="3517" xr:uid="{00000000-0005-0000-0000-0000B6050000}"/>
    <cellStyle name="Comma 2 2 2 2 2 2 2 3 3" xfId="3057" xr:uid="{00000000-0005-0000-0000-0000B7050000}"/>
    <cellStyle name="Comma 2 2 2 2 2 2 2 3 3 2" xfId="4011" xr:uid="{00000000-0005-0000-0000-0000B8050000}"/>
    <cellStyle name="Comma 2 2 2 2 2 2 2 4" xfId="3055" xr:uid="{00000000-0005-0000-0000-0000B9050000}"/>
    <cellStyle name="Comma 2 2 2 2 2 2 2 4 2" xfId="4009" xr:uid="{00000000-0005-0000-0000-0000BA050000}"/>
    <cellStyle name="Comma 2 2 2 2 2 2 2 5" xfId="3515" xr:uid="{00000000-0005-0000-0000-0000BB050000}"/>
    <cellStyle name="Comma 2 2 2 2 2 2 3" xfId="806" xr:uid="{00000000-0005-0000-0000-0000BC050000}"/>
    <cellStyle name="Comma 2 2 2 2 2 2 3 2" xfId="3058" xr:uid="{00000000-0005-0000-0000-0000BD050000}"/>
    <cellStyle name="Comma 2 2 2 2 2 2 3 2 2" xfId="4012" xr:uid="{00000000-0005-0000-0000-0000BE050000}"/>
    <cellStyle name="Comma 2 2 2 2 2 2 3 3" xfId="3518" xr:uid="{00000000-0005-0000-0000-0000BF050000}"/>
    <cellStyle name="Comma 2 2 2 2 2 2 4" xfId="807" xr:uid="{00000000-0005-0000-0000-0000C0050000}"/>
    <cellStyle name="Comma 2 2 2 2 2 2 4 2" xfId="3519" xr:uid="{00000000-0005-0000-0000-0000C1050000}"/>
    <cellStyle name="Comma 2 2 2 2 2 2 5" xfId="3054" xr:uid="{00000000-0005-0000-0000-0000C2050000}"/>
    <cellStyle name="Comma 2 2 2 2 2 2 5 2" xfId="4008" xr:uid="{00000000-0005-0000-0000-0000C3050000}"/>
    <cellStyle name="Comma 2 2 2 2 2 3" xfId="808" xr:uid="{00000000-0005-0000-0000-0000C4050000}"/>
    <cellStyle name="Comma 2 2 2 2 2 3 2" xfId="809" xr:uid="{00000000-0005-0000-0000-0000C5050000}"/>
    <cellStyle name="Comma 2 2 2 2 2 3 2 2" xfId="3520" xr:uid="{00000000-0005-0000-0000-0000C6050000}"/>
    <cellStyle name="Comma 2 2 2 2 2 3 3" xfId="3059" xr:uid="{00000000-0005-0000-0000-0000C7050000}"/>
    <cellStyle name="Comma 2 2 2 2 2 3 3 2" xfId="4013" xr:uid="{00000000-0005-0000-0000-0000C8050000}"/>
    <cellStyle name="Comma 2 2 2 2 2 4" xfId="810" xr:uid="{00000000-0005-0000-0000-0000C9050000}"/>
    <cellStyle name="Comma 2 2 2 2 2 4 2" xfId="811" xr:uid="{00000000-0005-0000-0000-0000CA050000}"/>
    <cellStyle name="Comma 2 2 2 2 2 4 2 2" xfId="3521" xr:uid="{00000000-0005-0000-0000-0000CB050000}"/>
    <cellStyle name="Comma 2 2 2 2 2 4 3" xfId="3060" xr:uid="{00000000-0005-0000-0000-0000CC050000}"/>
    <cellStyle name="Comma 2 2 2 2 2 4 3 2" xfId="4014" xr:uid="{00000000-0005-0000-0000-0000CD050000}"/>
    <cellStyle name="Comma 2 2 2 2 2 5" xfId="3053" xr:uid="{00000000-0005-0000-0000-0000CE050000}"/>
    <cellStyle name="Comma 2 2 2 2 2 5 2" xfId="4007" xr:uid="{00000000-0005-0000-0000-0000CF050000}"/>
    <cellStyle name="Comma 2 2 2 2 2 6" xfId="3514" xr:uid="{00000000-0005-0000-0000-0000D0050000}"/>
    <cellStyle name="Comma 2 2 2 2 3" xfId="812" xr:uid="{00000000-0005-0000-0000-0000D1050000}"/>
    <cellStyle name="Comma 2 2 2 2 3 2" xfId="3061" xr:uid="{00000000-0005-0000-0000-0000D2050000}"/>
    <cellStyle name="Comma 2 2 2 2 3 2 2" xfId="4015" xr:uid="{00000000-0005-0000-0000-0000D3050000}"/>
    <cellStyle name="Comma 2 2 2 2 3 3" xfId="3522" xr:uid="{00000000-0005-0000-0000-0000D4050000}"/>
    <cellStyle name="Comma 2 2 2 2 4" xfId="813" xr:uid="{00000000-0005-0000-0000-0000D5050000}"/>
    <cellStyle name="Comma 2 2 2 2 4 2" xfId="3062" xr:uid="{00000000-0005-0000-0000-0000D6050000}"/>
    <cellStyle name="Comma 2 2 2 2 4 2 2" xfId="4016" xr:uid="{00000000-0005-0000-0000-0000D7050000}"/>
    <cellStyle name="Comma 2 2 2 2 4 3" xfId="3523" xr:uid="{00000000-0005-0000-0000-0000D8050000}"/>
    <cellStyle name="Comma 2 2 2 2 5" xfId="814" xr:uid="{00000000-0005-0000-0000-0000D9050000}"/>
    <cellStyle name="Comma 2 2 2 2 5 2" xfId="3524" xr:uid="{00000000-0005-0000-0000-0000DA050000}"/>
    <cellStyle name="Comma 2 2 2 2 6" xfId="3052" xr:uid="{00000000-0005-0000-0000-0000DB050000}"/>
    <cellStyle name="Comma 2 2 2 2 6 2" xfId="4006" xr:uid="{00000000-0005-0000-0000-0000DC050000}"/>
    <cellStyle name="Comma 2 2 2 3" xfId="815" xr:uid="{00000000-0005-0000-0000-0000DD050000}"/>
    <cellStyle name="Comma 2 2 2 3 2" xfId="816" xr:uid="{00000000-0005-0000-0000-0000DE050000}"/>
    <cellStyle name="Comma 2 2 2 3 2 2" xfId="3525" xr:uid="{00000000-0005-0000-0000-0000DF050000}"/>
    <cellStyle name="Comma 2 2 2 3 3" xfId="3063" xr:uid="{00000000-0005-0000-0000-0000E0050000}"/>
    <cellStyle name="Comma 2 2 2 3 3 2" xfId="4017" xr:uid="{00000000-0005-0000-0000-0000E1050000}"/>
    <cellStyle name="Comma 2 2 2 4" xfId="817" xr:uid="{00000000-0005-0000-0000-0000E2050000}"/>
    <cellStyle name="Comma 2 2 2 4 2" xfId="818" xr:uid="{00000000-0005-0000-0000-0000E3050000}"/>
    <cellStyle name="Comma 2 2 2 4 2 2" xfId="3526" xr:uid="{00000000-0005-0000-0000-0000E4050000}"/>
    <cellStyle name="Comma 2 2 2 4 3" xfId="3064" xr:uid="{00000000-0005-0000-0000-0000E5050000}"/>
    <cellStyle name="Comma 2 2 2 4 3 2" xfId="4018" xr:uid="{00000000-0005-0000-0000-0000E6050000}"/>
    <cellStyle name="Comma 2 2 2 5" xfId="819" xr:uid="{00000000-0005-0000-0000-0000E7050000}"/>
    <cellStyle name="Comma 2 2 2 5 2" xfId="820" xr:uid="{00000000-0005-0000-0000-0000E8050000}"/>
    <cellStyle name="Comma 2 2 2 5 2 2" xfId="3527" xr:uid="{00000000-0005-0000-0000-0000E9050000}"/>
    <cellStyle name="Comma 2 2 2 5 3" xfId="3065" xr:uid="{00000000-0005-0000-0000-0000EA050000}"/>
    <cellStyle name="Comma 2 2 2 5 3 2" xfId="4019" xr:uid="{00000000-0005-0000-0000-0000EB050000}"/>
    <cellStyle name="Comma 2 2 2 6" xfId="3051" xr:uid="{00000000-0005-0000-0000-0000EC050000}"/>
    <cellStyle name="Comma 2 2 2 6 2" xfId="4005" xr:uid="{00000000-0005-0000-0000-0000ED050000}"/>
    <cellStyle name="Comma 2 2 3" xfId="821" xr:uid="{00000000-0005-0000-0000-0000EE050000}"/>
    <cellStyle name="Comma 2 2 3 2" xfId="822" xr:uid="{00000000-0005-0000-0000-0000EF050000}"/>
    <cellStyle name="Comma 2 2 3 2 2" xfId="3528" xr:uid="{00000000-0005-0000-0000-0000F0050000}"/>
    <cellStyle name="Comma 2 2 3 3" xfId="3066" xr:uid="{00000000-0005-0000-0000-0000F1050000}"/>
    <cellStyle name="Comma 2 2 3 3 2" xfId="4020" xr:uid="{00000000-0005-0000-0000-0000F2050000}"/>
    <cellStyle name="Comma 2 2 4" xfId="823" xr:uid="{00000000-0005-0000-0000-0000F3050000}"/>
    <cellStyle name="Comma 2 2 4 2" xfId="3067" xr:uid="{00000000-0005-0000-0000-0000F4050000}"/>
    <cellStyle name="Comma 2 2 4 2 2" xfId="4021" xr:uid="{00000000-0005-0000-0000-0000F5050000}"/>
    <cellStyle name="Comma 2 2 4 3" xfId="3529" xr:uid="{00000000-0005-0000-0000-0000F6050000}"/>
    <cellStyle name="Comma 2 2 5" xfId="824" xr:uid="{00000000-0005-0000-0000-0000F7050000}"/>
    <cellStyle name="Comma 2 2 5 2" xfId="3068" xr:uid="{00000000-0005-0000-0000-0000F8050000}"/>
    <cellStyle name="Comma 2 2 5 2 2" xfId="4022" xr:uid="{00000000-0005-0000-0000-0000F9050000}"/>
    <cellStyle name="Comma 2 2 5 3" xfId="3530" xr:uid="{00000000-0005-0000-0000-0000FA050000}"/>
    <cellStyle name="Comma 2 2 6" xfId="825" xr:uid="{00000000-0005-0000-0000-0000FB050000}"/>
    <cellStyle name="Comma 2 2 6 2" xfId="3069" xr:uid="{00000000-0005-0000-0000-0000FC050000}"/>
    <cellStyle name="Comma 2 2 6 2 2" xfId="4023" xr:uid="{00000000-0005-0000-0000-0000FD050000}"/>
    <cellStyle name="Comma 2 2 7" xfId="826" xr:uid="{00000000-0005-0000-0000-0000FE050000}"/>
    <cellStyle name="Comma 2 20" xfId="827" xr:uid="{00000000-0005-0000-0000-0000FF050000}"/>
    <cellStyle name="Comma 2 20 2" xfId="828" xr:uid="{00000000-0005-0000-0000-000000060000}"/>
    <cellStyle name="Comma 2 20 2 2" xfId="3531" xr:uid="{00000000-0005-0000-0000-000001060000}"/>
    <cellStyle name="Comma 2 20 3" xfId="3070" xr:uid="{00000000-0005-0000-0000-000002060000}"/>
    <cellStyle name="Comma 2 20 3 2" xfId="4024" xr:uid="{00000000-0005-0000-0000-000003060000}"/>
    <cellStyle name="Comma 2 21" xfId="829" xr:uid="{00000000-0005-0000-0000-000004060000}"/>
    <cellStyle name="Comma 2 21 2" xfId="830" xr:uid="{00000000-0005-0000-0000-000005060000}"/>
    <cellStyle name="Comma 2 21 2 2" xfId="3532" xr:uid="{00000000-0005-0000-0000-000006060000}"/>
    <cellStyle name="Comma 2 21 3" xfId="3071" xr:uid="{00000000-0005-0000-0000-000007060000}"/>
    <cellStyle name="Comma 2 21 3 2" xfId="4025" xr:uid="{00000000-0005-0000-0000-000008060000}"/>
    <cellStyle name="Comma 2 22" xfId="831" xr:uid="{00000000-0005-0000-0000-000009060000}"/>
    <cellStyle name="Comma 2 22 2" xfId="832" xr:uid="{00000000-0005-0000-0000-00000A060000}"/>
    <cellStyle name="Comma 2 22 2 2" xfId="3533" xr:uid="{00000000-0005-0000-0000-00000B060000}"/>
    <cellStyle name="Comma 2 22 3" xfId="3072" xr:uid="{00000000-0005-0000-0000-00000C060000}"/>
    <cellStyle name="Comma 2 22 3 2" xfId="4026" xr:uid="{00000000-0005-0000-0000-00000D060000}"/>
    <cellStyle name="Comma 2 23" xfId="833" xr:uid="{00000000-0005-0000-0000-00000E060000}"/>
    <cellStyle name="Comma 2 23 2" xfId="834" xr:uid="{00000000-0005-0000-0000-00000F060000}"/>
    <cellStyle name="Comma 2 23 2 2" xfId="3534" xr:uid="{00000000-0005-0000-0000-000010060000}"/>
    <cellStyle name="Comma 2 23 3" xfId="3073" xr:uid="{00000000-0005-0000-0000-000011060000}"/>
    <cellStyle name="Comma 2 23 3 2" xfId="4027" xr:uid="{00000000-0005-0000-0000-000012060000}"/>
    <cellStyle name="Comma 2 24" xfId="835" xr:uid="{00000000-0005-0000-0000-000013060000}"/>
    <cellStyle name="Comma 2 24 2" xfId="836" xr:uid="{00000000-0005-0000-0000-000014060000}"/>
    <cellStyle name="Comma 2 24 2 2" xfId="3535" xr:uid="{00000000-0005-0000-0000-000015060000}"/>
    <cellStyle name="Comma 2 24 3" xfId="3074" xr:uid="{00000000-0005-0000-0000-000016060000}"/>
    <cellStyle name="Comma 2 24 3 2" xfId="4028" xr:uid="{00000000-0005-0000-0000-000017060000}"/>
    <cellStyle name="Comma 2 25" xfId="837" xr:uid="{00000000-0005-0000-0000-000018060000}"/>
    <cellStyle name="Comma 2 25 2" xfId="838" xr:uid="{00000000-0005-0000-0000-000019060000}"/>
    <cellStyle name="Comma 2 25 2 2" xfId="3536" xr:uid="{00000000-0005-0000-0000-00001A060000}"/>
    <cellStyle name="Comma 2 25 3" xfId="3075" xr:uid="{00000000-0005-0000-0000-00001B060000}"/>
    <cellStyle name="Comma 2 25 3 2" xfId="4029" xr:uid="{00000000-0005-0000-0000-00001C060000}"/>
    <cellStyle name="Comma 2 26" xfId="839" xr:uid="{00000000-0005-0000-0000-00001D060000}"/>
    <cellStyle name="Comma 2 26 2" xfId="840" xr:uid="{00000000-0005-0000-0000-00001E060000}"/>
    <cellStyle name="Comma 2 26 2 2" xfId="3537" xr:uid="{00000000-0005-0000-0000-00001F060000}"/>
    <cellStyle name="Comma 2 26 3" xfId="3076" xr:uid="{00000000-0005-0000-0000-000020060000}"/>
    <cellStyle name="Comma 2 26 3 2" xfId="4030" xr:uid="{00000000-0005-0000-0000-000021060000}"/>
    <cellStyle name="Comma 2 27" xfId="841" xr:uid="{00000000-0005-0000-0000-000022060000}"/>
    <cellStyle name="Comma 2 27 2" xfId="842" xr:uid="{00000000-0005-0000-0000-000023060000}"/>
    <cellStyle name="Comma 2 27 2 2" xfId="3538" xr:uid="{00000000-0005-0000-0000-000024060000}"/>
    <cellStyle name="Comma 2 27 3" xfId="3077" xr:uid="{00000000-0005-0000-0000-000025060000}"/>
    <cellStyle name="Comma 2 27 3 2" xfId="4031" xr:uid="{00000000-0005-0000-0000-000026060000}"/>
    <cellStyle name="Comma 2 28" xfId="843" xr:uid="{00000000-0005-0000-0000-000027060000}"/>
    <cellStyle name="Comma 2 28 2" xfId="844" xr:uid="{00000000-0005-0000-0000-000028060000}"/>
    <cellStyle name="Comma 2 28 2 2" xfId="3539" xr:uid="{00000000-0005-0000-0000-000029060000}"/>
    <cellStyle name="Comma 2 28 3" xfId="3078" xr:uid="{00000000-0005-0000-0000-00002A060000}"/>
    <cellStyle name="Comma 2 28 3 2" xfId="4032" xr:uid="{00000000-0005-0000-0000-00002B060000}"/>
    <cellStyle name="Comma 2 29" xfId="845" xr:uid="{00000000-0005-0000-0000-00002C060000}"/>
    <cellStyle name="Comma 2 29 2" xfId="846" xr:uid="{00000000-0005-0000-0000-00002D060000}"/>
    <cellStyle name="Comma 2 29 2 2" xfId="3540" xr:uid="{00000000-0005-0000-0000-00002E060000}"/>
    <cellStyle name="Comma 2 29 3" xfId="3079" xr:uid="{00000000-0005-0000-0000-00002F060000}"/>
    <cellStyle name="Comma 2 29 3 2" xfId="4033" xr:uid="{00000000-0005-0000-0000-000030060000}"/>
    <cellStyle name="Comma 2 3" xfId="847" xr:uid="{00000000-0005-0000-0000-000031060000}"/>
    <cellStyle name="Comma 2 3 2" xfId="848" xr:uid="{00000000-0005-0000-0000-000032060000}"/>
    <cellStyle name="Comma 2 3 2 2" xfId="3541" xr:uid="{00000000-0005-0000-0000-000033060000}"/>
    <cellStyle name="Comma 2 3 3" xfId="3080" xr:uid="{00000000-0005-0000-0000-000034060000}"/>
    <cellStyle name="Comma 2 3 3 2" xfId="4034" xr:uid="{00000000-0005-0000-0000-000035060000}"/>
    <cellStyle name="Comma 2 30" xfId="849" xr:uid="{00000000-0005-0000-0000-000036060000}"/>
    <cellStyle name="Comma 2 30 2" xfId="850" xr:uid="{00000000-0005-0000-0000-000037060000}"/>
    <cellStyle name="Comma 2 30 2 2" xfId="3542" xr:uid="{00000000-0005-0000-0000-000038060000}"/>
    <cellStyle name="Comma 2 30 3" xfId="3081" xr:uid="{00000000-0005-0000-0000-000039060000}"/>
    <cellStyle name="Comma 2 30 3 2" xfId="4035" xr:uid="{00000000-0005-0000-0000-00003A060000}"/>
    <cellStyle name="Comma 2 31" xfId="851" xr:uid="{00000000-0005-0000-0000-00003B060000}"/>
    <cellStyle name="Comma 2 31 2" xfId="852" xr:uid="{00000000-0005-0000-0000-00003C060000}"/>
    <cellStyle name="Comma 2 31 2 2" xfId="3543" xr:uid="{00000000-0005-0000-0000-00003D060000}"/>
    <cellStyle name="Comma 2 31 3" xfId="3082" xr:uid="{00000000-0005-0000-0000-00003E060000}"/>
    <cellStyle name="Comma 2 31 3 2" xfId="4036" xr:uid="{00000000-0005-0000-0000-00003F060000}"/>
    <cellStyle name="Comma 2 32" xfId="853" xr:uid="{00000000-0005-0000-0000-000040060000}"/>
    <cellStyle name="Comma 2 32 2" xfId="854" xr:uid="{00000000-0005-0000-0000-000041060000}"/>
    <cellStyle name="Comma 2 32 2 2" xfId="3544" xr:uid="{00000000-0005-0000-0000-000042060000}"/>
    <cellStyle name="Comma 2 32 3" xfId="3083" xr:uid="{00000000-0005-0000-0000-000043060000}"/>
    <cellStyle name="Comma 2 32 3 2" xfId="4037" xr:uid="{00000000-0005-0000-0000-000044060000}"/>
    <cellStyle name="Comma 2 33" xfId="855" xr:uid="{00000000-0005-0000-0000-000045060000}"/>
    <cellStyle name="Comma 2 33 2" xfId="856" xr:uid="{00000000-0005-0000-0000-000046060000}"/>
    <cellStyle name="Comma 2 33 2 2" xfId="3545" xr:uid="{00000000-0005-0000-0000-000047060000}"/>
    <cellStyle name="Comma 2 33 3" xfId="3084" xr:uid="{00000000-0005-0000-0000-000048060000}"/>
    <cellStyle name="Comma 2 33 3 2" xfId="4038" xr:uid="{00000000-0005-0000-0000-000049060000}"/>
    <cellStyle name="Comma 2 34" xfId="857" xr:uid="{00000000-0005-0000-0000-00004A060000}"/>
    <cellStyle name="Comma 2 34 2" xfId="858" xr:uid="{00000000-0005-0000-0000-00004B060000}"/>
    <cellStyle name="Comma 2 34 2 2" xfId="3546" xr:uid="{00000000-0005-0000-0000-00004C060000}"/>
    <cellStyle name="Comma 2 34 3" xfId="3085" xr:uid="{00000000-0005-0000-0000-00004D060000}"/>
    <cellStyle name="Comma 2 34 3 2" xfId="4039" xr:uid="{00000000-0005-0000-0000-00004E060000}"/>
    <cellStyle name="Comma 2 35" xfId="859" xr:uid="{00000000-0005-0000-0000-00004F060000}"/>
    <cellStyle name="Comma 2 35 2" xfId="860" xr:uid="{00000000-0005-0000-0000-000050060000}"/>
    <cellStyle name="Comma 2 35 2 2" xfId="3547" xr:uid="{00000000-0005-0000-0000-000051060000}"/>
    <cellStyle name="Comma 2 35 3" xfId="3086" xr:uid="{00000000-0005-0000-0000-000052060000}"/>
    <cellStyle name="Comma 2 35 3 2" xfId="4040" xr:uid="{00000000-0005-0000-0000-000053060000}"/>
    <cellStyle name="Comma 2 36" xfId="861" xr:uid="{00000000-0005-0000-0000-000054060000}"/>
    <cellStyle name="Comma 2 36 2" xfId="862" xr:uid="{00000000-0005-0000-0000-000055060000}"/>
    <cellStyle name="Comma 2 36 2 2" xfId="3548" xr:uid="{00000000-0005-0000-0000-000056060000}"/>
    <cellStyle name="Comma 2 36 3" xfId="3087" xr:uid="{00000000-0005-0000-0000-000057060000}"/>
    <cellStyle name="Comma 2 36 3 2" xfId="4041" xr:uid="{00000000-0005-0000-0000-000058060000}"/>
    <cellStyle name="Comma 2 37" xfId="863" xr:uid="{00000000-0005-0000-0000-000059060000}"/>
    <cellStyle name="Comma 2 37 2" xfId="864" xr:uid="{00000000-0005-0000-0000-00005A060000}"/>
    <cellStyle name="Comma 2 37 2 2" xfId="3549" xr:uid="{00000000-0005-0000-0000-00005B060000}"/>
    <cellStyle name="Comma 2 37 3" xfId="3088" xr:uid="{00000000-0005-0000-0000-00005C060000}"/>
    <cellStyle name="Comma 2 37 3 2" xfId="4042" xr:uid="{00000000-0005-0000-0000-00005D060000}"/>
    <cellStyle name="Comma 2 38" xfId="865" xr:uid="{00000000-0005-0000-0000-00005E060000}"/>
    <cellStyle name="Comma 2 38 2" xfId="866" xr:uid="{00000000-0005-0000-0000-00005F060000}"/>
    <cellStyle name="Comma 2 38 2 2" xfId="3550" xr:uid="{00000000-0005-0000-0000-000060060000}"/>
    <cellStyle name="Comma 2 38 3" xfId="3089" xr:uid="{00000000-0005-0000-0000-000061060000}"/>
    <cellStyle name="Comma 2 38 3 2" xfId="4043" xr:uid="{00000000-0005-0000-0000-000062060000}"/>
    <cellStyle name="Comma 2 39" xfId="867" xr:uid="{00000000-0005-0000-0000-000063060000}"/>
    <cellStyle name="Comma 2 39 2" xfId="868" xr:uid="{00000000-0005-0000-0000-000064060000}"/>
    <cellStyle name="Comma 2 39 2 2" xfId="3551" xr:uid="{00000000-0005-0000-0000-000065060000}"/>
    <cellStyle name="Comma 2 39 3" xfId="3090" xr:uid="{00000000-0005-0000-0000-000066060000}"/>
    <cellStyle name="Comma 2 39 3 2" xfId="4044" xr:uid="{00000000-0005-0000-0000-000067060000}"/>
    <cellStyle name="Comma 2 4" xfId="869" xr:uid="{00000000-0005-0000-0000-000068060000}"/>
    <cellStyle name="Comma 2 4 2" xfId="870" xr:uid="{00000000-0005-0000-0000-000069060000}"/>
    <cellStyle name="Comma 2 4 2 2" xfId="3552" xr:uid="{00000000-0005-0000-0000-00006A060000}"/>
    <cellStyle name="Comma 2 4 3" xfId="871" xr:uid="{00000000-0005-0000-0000-00006B060000}"/>
    <cellStyle name="Comma 2 4 3 2" xfId="3553" xr:uid="{00000000-0005-0000-0000-00006C060000}"/>
    <cellStyle name="Comma 2 4 4" xfId="872" xr:uid="{00000000-0005-0000-0000-00006D060000}"/>
    <cellStyle name="Comma 2 40" xfId="873" xr:uid="{00000000-0005-0000-0000-00006E060000}"/>
    <cellStyle name="Comma 2 40 2" xfId="874" xr:uid="{00000000-0005-0000-0000-00006F060000}"/>
    <cellStyle name="Comma 2 40 2 2" xfId="3554" xr:uid="{00000000-0005-0000-0000-000070060000}"/>
    <cellStyle name="Comma 2 40 3" xfId="3091" xr:uid="{00000000-0005-0000-0000-000071060000}"/>
    <cellStyle name="Comma 2 40 3 2" xfId="4045" xr:uid="{00000000-0005-0000-0000-000072060000}"/>
    <cellStyle name="Comma 2 41" xfId="875" xr:uid="{00000000-0005-0000-0000-000073060000}"/>
    <cellStyle name="Comma 2 41 2" xfId="876" xr:uid="{00000000-0005-0000-0000-000074060000}"/>
    <cellStyle name="Comma 2 41 2 2" xfId="3555" xr:uid="{00000000-0005-0000-0000-000075060000}"/>
    <cellStyle name="Comma 2 41 3" xfId="3092" xr:uid="{00000000-0005-0000-0000-000076060000}"/>
    <cellStyle name="Comma 2 41 3 2" xfId="4046" xr:uid="{00000000-0005-0000-0000-000077060000}"/>
    <cellStyle name="Comma 2 42" xfId="877" xr:uid="{00000000-0005-0000-0000-000078060000}"/>
    <cellStyle name="Comma 2 42 2" xfId="878" xr:uid="{00000000-0005-0000-0000-000079060000}"/>
    <cellStyle name="Comma 2 42 2 2" xfId="3556" xr:uid="{00000000-0005-0000-0000-00007A060000}"/>
    <cellStyle name="Comma 2 42 3" xfId="3093" xr:uid="{00000000-0005-0000-0000-00007B060000}"/>
    <cellStyle name="Comma 2 42 3 2" xfId="4047" xr:uid="{00000000-0005-0000-0000-00007C060000}"/>
    <cellStyle name="Comma 2 43" xfId="879" xr:uid="{00000000-0005-0000-0000-00007D060000}"/>
    <cellStyle name="Comma 2 43 2" xfId="880" xr:uid="{00000000-0005-0000-0000-00007E060000}"/>
    <cellStyle name="Comma 2 43 2 2" xfId="3557" xr:uid="{00000000-0005-0000-0000-00007F060000}"/>
    <cellStyle name="Comma 2 43 3" xfId="3094" xr:uid="{00000000-0005-0000-0000-000080060000}"/>
    <cellStyle name="Comma 2 43 3 2" xfId="4048" xr:uid="{00000000-0005-0000-0000-000081060000}"/>
    <cellStyle name="Comma 2 44" xfId="881" xr:uid="{00000000-0005-0000-0000-000082060000}"/>
    <cellStyle name="Comma 2 44 2" xfId="882" xr:uid="{00000000-0005-0000-0000-000083060000}"/>
    <cellStyle name="Comma 2 44 2 2" xfId="3558" xr:uid="{00000000-0005-0000-0000-000084060000}"/>
    <cellStyle name="Comma 2 44 3" xfId="3095" xr:uid="{00000000-0005-0000-0000-000085060000}"/>
    <cellStyle name="Comma 2 44 3 2" xfId="4049" xr:uid="{00000000-0005-0000-0000-000086060000}"/>
    <cellStyle name="Comma 2 45" xfId="883" xr:uid="{00000000-0005-0000-0000-000087060000}"/>
    <cellStyle name="Comma 2 45 2" xfId="884" xr:uid="{00000000-0005-0000-0000-000088060000}"/>
    <cellStyle name="Comma 2 45 2 2" xfId="3559" xr:uid="{00000000-0005-0000-0000-000089060000}"/>
    <cellStyle name="Comma 2 45 3" xfId="3096" xr:uid="{00000000-0005-0000-0000-00008A060000}"/>
    <cellStyle name="Comma 2 45 3 2" xfId="4050" xr:uid="{00000000-0005-0000-0000-00008B060000}"/>
    <cellStyle name="Comma 2 46" xfId="885" xr:uid="{00000000-0005-0000-0000-00008C060000}"/>
    <cellStyle name="Comma 2 46 2" xfId="886" xr:uid="{00000000-0005-0000-0000-00008D060000}"/>
    <cellStyle name="Comma 2 46 2 2" xfId="3560" xr:uid="{00000000-0005-0000-0000-00008E060000}"/>
    <cellStyle name="Comma 2 46 3" xfId="3097" xr:uid="{00000000-0005-0000-0000-00008F060000}"/>
    <cellStyle name="Comma 2 46 3 2" xfId="4051" xr:uid="{00000000-0005-0000-0000-000090060000}"/>
    <cellStyle name="Comma 2 47" xfId="887" xr:uid="{00000000-0005-0000-0000-000091060000}"/>
    <cellStyle name="Comma 2 47 2" xfId="888" xr:uid="{00000000-0005-0000-0000-000092060000}"/>
    <cellStyle name="Comma 2 47 2 2" xfId="3561" xr:uid="{00000000-0005-0000-0000-000093060000}"/>
    <cellStyle name="Comma 2 47 3" xfId="3098" xr:uid="{00000000-0005-0000-0000-000094060000}"/>
    <cellStyle name="Comma 2 47 3 2" xfId="4052" xr:uid="{00000000-0005-0000-0000-000095060000}"/>
    <cellStyle name="Comma 2 48" xfId="889" xr:uid="{00000000-0005-0000-0000-000096060000}"/>
    <cellStyle name="Comma 2 48 2" xfId="890" xr:uid="{00000000-0005-0000-0000-000097060000}"/>
    <cellStyle name="Comma 2 48 2 2" xfId="3562" xr:uid="{00000000-0005-0000-0000-000098060000}"/>
    <cellStyle name="Comma 2 48 3" xfId="3099" xr:uid="{00000000-0005-0000-0000-000099060000}"/>
    <cellStyle name="Comma 2 48 3 2" xfId="4053" xr:uid="{00000000-0005-0000-0000-00009A060000}"/>
    <cellStyle name="Comma 2 49" xfId="891" xr:uid="{00000000-0005-0000-0000-00009B060000}"/>
    <cellStyle name="Comma 2 49 2" xfId="892" xr:uid="{00000000-0005-0000-0000-00009C060000}"/>
    <cellStyle name="Comma 2 49 2 2" xfId="3563" xr:uid="{00000000-0005-0000-0000-00009D060000}"/>
    <cellStyle name="Comma 2 49 3" xfId="3100" xr:uid="{00000000-0005-0000-0000-00009E060000}"/>
    <cellStyle name="Comma 2 49 3 2" xfId="4054" xr:uid="{00000000-0005-0000-0000-00009F060000}"/>
    <cellStyle name="Comma 2 5" xfId="893" xr:uid="{00000000-0005-0000-0000-0000A0060000}"/>
    <cellStyle name="Comma 2 5 2" xfId="894" xr:uid="{00000000-0005-0000-0000-0000A1060000}"/>
    <cellStyle name="Comma 2 5 2 2" xfId="3564" xr:uid="{00000000-0005-0000-0000-0000A2060000}"/>
    <cellStyle name="Comma 2 5 3" xfId="3101" xr:uid="{00000000-0005-0000-0000-0000A3060000}"/>
    <cellStyle name="Comma 2 5 3 2" xfId="4055" xr:uid="{00000000-0005-0000-0000-0000A4060000}"/>
    <cellStyle name="Comma 2 50" xfId="895" xr:uid="{00000000-0005-0000-0000-0000A5060000}"/>
    <cellStyle name="Comma 2 50 2" xfId="896" xr:uid="{00000000-0005-0000-0000-0000A6060000}"/>
    <cellStyle name="Comma 2 50 2 2" xfId="3565" xr:uid="{00000000-0005-0000-0000-0000A7060000}"/>
    <cellStyle name="Comma 2 50 3" xfId="3102" xr:uid="{00000000-0005-0000-0000-0000A8060000}"/>
    <cellStyle name="Comma 2 50 3 2" xfId="4056" xr:uid="{00000000-0005-0000-0000-0000A9060000}"/>
    <cellStyle name="Comma 2 51" xfId="897" xr:uid="{00000000-0005-0000-0000-0000AA060000}"/>
    <cellStyle name="Comma 2 51 2" xfId="898" xr:uid="{00000000-0005-0000-0000-0000AB060000}"/>
    <cellStyle name="Comma 2 51 2 2" xfId="3566" xr:uid="{00000000-0005-0000-0000-0000AC060000}"/>
    <cellStyle name="Comma 2 51 3" xfId="3103" xr:uid="{00000000-0005-0000-0000-0000AD060000}"/>
    <cellStyle name="Comma 2 51 3 2" xfId="4057" xr:uid="{00000000-0005-0000-0000-0000AE060000}"/>
    <cellStyle name="Comma 2 52" xfId="899" xr:uid="{00000000-0005-0000-0000-0000AF060000}"/>
    <cellStyle name="Comma 2 52 2" xfId="900" xr:uid="{00000000-0005-0000-0000-0000B0060000}"/>
    <cellStyle name="Comma 2 52 2 2" xfId="3567" xr:uid="{00000000-0005-0000-0000-0000B1060000}"/>
    <cellStyle name="Comma 2 52 3" xfId="3104" xr:uid="{00000000-0005-0000-0000-0000B2060000}"/>
    <cellStyle name="Comma 2 52 3 2" xfId="4058" xr:uid="{00000000-0005-0000-0000-0000B3060000}"/>
    <cellStyle name="Comma 2 53" xfId="901" xr:uid="{00000000-0005-0000-0000-0000B4060000}"/>
    <cellStyle name="Comma 2 53 2" xfId="902" xr:uid="{00000000-0005-0000-0000-0000B5060000}"/>
    <cellStyle name="Comma 2 53 2 2" xfId="3568" xr:uid="{00000000-0005-0000-0000-0000B6060000}"/>
    <cellStyle name="Comma 2 53 3" xfId="3105" xr:uid="{00000000-0005-0000-0000-0000B7060000}"/>
    <cellStyle name="Comma 2 53 3 2" xfId="4059" xr:uid="{00000000-0005-0000-0000-0000B8060000}"/>
    <cellStyle name="Comma 2 54" xfId="903" xr:uid="{00000000-0005-0000-0000-0000B9060000}"/>
    <cellStyle name="Comma 2 54 2" xfId="904" xr:uid="{00000000-0005-0000-0000-0000BA060000}"/>
    <cellStyle name="Comma 2 54 2 2" xfId="3569" xr:uid="{00000000-0005-0000-0000-0000BB060000}"/>
    <cellStyle name="Comma 2 54 3" xfId="3106" xr:uid="{00000000-0005-0000-0000-0000BC060000}"/>
    <cellStyle name="Comma 2 54 3 2" xfId="4060" xr:uid="{00000000-0005-0000-0000-0000BD060000}"/>
    <cellStyle name="Comma 2 55" xfId="905" xr:uid="{00000000-0005-0000-0000-0000BE060000}"/>
    <cellStyle name="Comma 2 55 2" xfId="906" xr:uid="{00000000-0005-0000-0000-0000BF060000}"/>
    <cellStyle name="Comma 2 55 2 2" xfId="3570" xr:uid="{00000000-0005-0000-0000-0000C0060000}"/>
    <cellStyle name="Comma 2 55 3" xfId="3107" xr:uid="{00000000-0005-0000-0000-0000C1060000}"/>
    <cellStyle name="Comma 2 55 3 2" xfId="4061" xr:uid="{00000000-0005-0000-0000-0000C2060000}"/>
    <cellStyle name="Comma 2 56" xfId="907" xr:uid="{00000000-0005-0000-0000-0000C3060000}"/>
    <cellStyle name="Comma 2 56 2" xfId="908" xr:uid="{00000000-0005-0000-0000-0000C4060000}"/>
    <cellStyle name="Comma 2 56 2 2" xfId="3571" xr:uid="{00000000-0005-0000-0000-0000C5060000}"/>
    <cellStyle name="Comma 2 56 3" xfId="3108" xr:uid="{00000000-0005-0000-0000-0000C6060000}"/>
    <cellStyle name="Comma 2 56 3 2" xfId="4062" xr:uid="{00000000-0005-0000-0000-0000C7060000}"/>
    <cellStyle name="Comma 2 57" xfId="909" xr:uid="{00000000-0005-0000-0000-0000C8060000}"/>
    <cellStyle name="Comma 2 57 2" xfId="910" xr:uid="{00000000-0005-0000-0000-0000C9060000}"/>
    <cellStyle name="Comma 2 57 2 2" xfId="3572" xr:uid="{00000000-0005-0000-0000-0000CA060000}"/>
    <cellStyle name="Comma 2 57 3" xfId="3109" xr:uid="{00000000-0005-0000-0000-0000CB060000}"/>
    <cellStyle name="Comma 2 57 3 2" xfId="4063" xr:uid="{00000000-0005-0000-0000-0000CC060000}"/>
    <cellStyle name="Comma 2 58" xfId="911" xr:uid="{00000000-0005-0000-0000-0000CD060000}"/>
    <cellStyle name="Comma 2 58 2" xfId="912" xr:uid="{00000000-0005-0000-0000-0000CE060000}"/>
    <cellStyle name="Comma 2 58 2 2" xfId="913" xr:uid="{00000000-0005-0000-0000-0000CF060000}"/>
    <cellStyle name="Comma 2 58 2 2 2" xfId="3573" xr:uid="{00000000-0005-0000-0000-0000D0060000}"/>
    <cellStyle name="Comma 2 58 2 3" xfId="3111" xr:uid="{00000000-0005-0000-0000-0000D1060000}"/>
    <cellStyle name="Comma 2 58 2 3 2" xfId="4065" xr:uid="{00000000-0005-0000-0000-0000D2060000}"/>
    <cellStyle name="Comma 2 58 3" xfId="914" xr:uid="{00000000-0005-0000-0000-0000D3060000}"/>
    <cellStyle name="Comma 2 58 3 2" xfId="915" xr:uid="{00000000-0005-0000-0000-0000D4060000}"/>
    <cellStyle name="Comma 2 58 3 2 2" xfId="3574" xr:uid="{00000000-0005-0000-0000-0000D5060000}"/>
    <cellStyle name="Comma 2 58 3 3" xfId="3112" xr:uid="{00000000-0005-0000-0000-0000D6060000}"/>
    <cellStyle name="Comma 2 58 3 3 2" xfId="4066" xr:uid="{00000000-0005-0000-0000-0000D7060000}"/>
    <cellStyle name="Comma 2 58 4" xfId="916" xr:uid="{00000000-0005-0000-0000-0000D8060000}"/>
    <cellStyle name="Comma 2 58 4 2" xfId="917" xr:uid="{00000000-0005-0000-0000-0000D9060000}"/>
    <cellStyle name="Comma 2 58 4 2 2" xfId="3575" xr:uid="{00000000-0005-0000-0000-0000DA060000}"/>
    <cellStyle name="Comma 2 58 4 3" xfId="3113" xr:uid="{00000000-0005-0000-0000-0000DB060000}"/>
    <cellStyle name="Comma 2 58 4 3 2" xfId="4067" xr:uid="{00000000-0005-0000-0000-0000DC060000}"/>
    <cellStyle name="Comma 2 58 5" xfId="918" xr:uid="{00000000-0005-0000-0000-0000DD060000}"/>
    <cellStyle name="Comma 2 58 5 2" xfId="3576" xr:uid="{00000000-0005-0000-0000-0000DE060000}"/>
    <cellStyle name="Comma 2 58 6" xfId="3110" xr:uid="{00000000-0005-0000-0000-0000DF060000}"/>
    <cellStyle name="Comma 2 58 6 2" xfId="4064" xr:uid="{00000000-0005-0000-0000-0000E0060000}"/>
    <cellStyle name="Comma 2 59" xfId="919" xr:uid="{00000000-0005-0000-0000-0000E1060000}"/>
    <cellStyle name="Comma 2 59 2" xfId="920" xr:uid="{00000000-0005-0000-0000-0000E2060000}"/>
    <cellStyle name="Comma 2 59 2 2" xfId="3577" xr:uid="{00000000-0005-0000-0000-0000E3060000}"/>
    <cellStyle name="Comma 2 59 3" xfId="3114" xr:uid="{00000000-0005-0000-0000-0000E4060000}"/>
    <cellStyle name="Comma 2 59 3 2" xfId="4068" xr:uid="{00000000-0005-0000-0000-0000E5060000}"/>
    <cellStyle name="Comma 2 6" xfId="921" xr:uid="{00000000-0005-0000-0000-0000E6060000}"/>
    <cellStyle name="Comma 2 6 2" xfId="922" xr:uid="{00000000-0005-0000-0000-0000E7060000}"/>
    <cellStyle name="Comma 2 60" xfId="923" xr:uid="{00000000-0005-0000-0000-0000E8060000}"/>
    <cellStyle name="Comma 2 60 2" xfId="924" xr:uid="{00000000-0005-0000-0000-0000E9060000}"/>
    <cellStyle name="Comma 2 60 2 2" xfId="3578" xr:uid="{00000000-0005-0000-0000-0000EA060000}"/>
    <cellStyle name="Comma 2 60 3" xfId="3115" xr:uid="{00000000-0005-0000-0000-0000EB060000}"/>
    <cellStyle name="Comma 2 60 3 2" xfId="4069" xr:uid="{00000000-0005-0000-0000-0000EC060000}"/>
    <cellStyle name="Comma 2 61" xfId="2691" xr:uid="{00000000-0005-0000-0000-0000ED060000}"/>
    <cellStyle name="Comma 2 61 2" xfId="3849" xr:uid="{00000000-0005-0000-0000-0000EE060000}"/>
    <cellStyle name="Comma 2 7" xfId="925" xr:uid="{00000000-0005-0000-0000-0000EF060000}"/>
    <cellStyle name="Comma 2 7 2" xfId="926" xr:uid="{00000000-0005-0000-0000-0000F0060000}"/>
    <cellStyle name="Comma 2 7 2 2" xfId="927" xr:uid="{00000000-0005-0000-0000-0000F1060000}"/>
    <cellStyle name="Comma 2 7 2 2 2" xfId="928" xr:uid="{00000000-0005-0000-0000-0000F2060000}"/>
    <cellStyle name="Comma 2 7 2 3" xfId="929" xr:uid="{00000000-0005-0000-0000-0000F3060000}"/>
    <cellStyle name="Comma 2 7 2 3 2" xfId="930" xr:uid="{00000000-0005-0000-0000-0000F4060000}"/>
    <cellStyle name="Comma 2 7 2 4" xfId="931" xr:uid="{00000000-0005-0000-0000-0000F5060000}"/>
    <cellStyle name="Comma 2 7 2 4 2" xfId="932" xr:uid="{00000000-0005-0000-0000-0000F6060000}"/>
    <cellStyle name="Comma 2 7 2 5" xfId="933" xr:uid="{00000000-0005-0000-0000-0000F7060000}"/>
    <cellStyle name="Comma 2 7 3" xfId="934" xr:uid="{00000000-0005-0000-0000-0000F8060000}"/>
    <cellStyle name="Comma 2 7 3 2" xfId="935" xr:uid="{00000000-0005-0000-0000-0000F9060000}"/>
    <cellStyle name="Comma 2 7 4" xfId="936" xr:uid="{00000000-0005-0000-0000-0000FA060000}"/>
    <cellStyle name="Comma 2 7 4 2" xfId="937" xr:uid="{00000000-0005-0000-0000-0000FB060000}"/>
    <cellStyle name="Comma 2 7 5" xfId="938" xr:uid="{00000000-0005-0000-0000-0000FC060000}"/>
    <cellStyle name="Comma 2 7 5 2" xfId="939" xr:uid="{00000000-0005-0000-0000-0000FD060000}"/>
    <cellStyle name="Comma 2 7 6" xfId="940" xr:uid="{00000000-0005-0000-0000-0000FE060000}"/>
    <cellStyle name="Comma 2 7 6 2" xfId="941" xr:uid="{00000000-0005-0000-0000-0000FF060000}"/>
    <cellStyle name="Comma 2 7 7" xfId="942" xr:uid="{00000000-0005-0000-0000-000000070000}"/>
    <cellStyle name="Comma 2 7 7 2" xfId="943" xr:uid="{00000000-0005-0000-0000-000001070000}"/>
    <cellStyle name="Comma 2 7 8" xfId="944" xr:uid="{00000000-0005-0000-0000-000002070000}"/>
    <cellStyle name="Comma 2 7_RABAS_RABAS LT" xfId="945" xr:uid="{00000000-0005-0000-0000-000003070000}"/>
    <cellStyle name="Comma 2 8" xfId="946" xr:uid="{00000000-0005-0000-0000-000004070000}"/>
    <cellStyle name="Comma 2 8 2" xfId="947" xr:uid="{00000000-0005-0000-0000-000005070000}"/>
    <cellStyle name="Comma 2 8 2 2" xfId="3579" xr:uid="{00000000-0005-0000-0000-000006070000}"/>
    <cellStyle name="Comma 2 8 3" xfId="3116" xr:uid="{00000000-0005-0000-0000-000007070000}"/>
    <cellStyle name="Comma 2 8 3 2" xfId="4070" xr:uid="{00000000-0005-0000-0000-000008070000}"/>
    <cellStyle name="Comma 2 9" xfId="948" xr:uid="{00000000-0005-0000-0000-000009070000}"/>
    <cellStyle name="Comma 2 9 2" xfId="949" xr:uid="{00000000-0005-0000-0000-00000A070000}"/>
    <cellStyle name="Comma 2 9 2 2" xfId="3580" xr:uid="{00000000-0005-0000-0000-00000B070000}"/>
    <cellStyle name="Comma 2 9 3" xfId="3117" xr:uid="{00000000-0005-0000-0000-00000C070000}"/>
    <cellStyle name="Comma 2 9 3 2" xfId="4071" xr:uid="{00000000-0005-0000-0000-00000D070000}"/>
    <cellStyle name="Comma 20" xfId="950" xr:uid="{00000000-0005-0000-0000-00000E070000}"/>
    <cellStyle name="Comma 20 2" xfId="951" xr:uid="{00000000-0005-0000-0000-00000F070000}"/>
    <cellStyle name="Comma 20 2 2" xfId="952" xr:uid="{00000000-0005-0000-0000-000010070000}"/>
    <cellStyle name="Comma 20 2 2 2" xfId="3581" xr:uid="{00000000-0005-0000-0000-000011070000}"/>
    <cellStyle name="Comma 20 2 3" xfId="3119" xr:uid="{00000000-0005-0000-0000-000012070000}"/>
    <cellStyle name="Comma 20 2 3 2" xfId="4073" xr:uid="{00000000-0005-0000-0000-000013070000}"/>
    <cellStyle name="Comma 20 3" xfId="953" xr:uid="{00000000-0005-0000-0000-000014070000}"/>
    <cellStyle name="Comma 20 3 2" xfId="3582" xr:uid="{00000000-0005-0000-0000-000015070000}"/>
    <cellStyle name="Comma 20 4" xfId="3118" xr:uid="{00000000-0005-0000-0000-000016070000}"/>
    <cellStyle name="Comma 20 4 2" xfId="4072" xr:uid="{00000000-0005-0000-0000-000017070000}"/>
    <cellStyle name="Comma 21" xfId="954" xr:uid="{00000000-0005-0000-0000-000018070000}"/>
    <cellStyle name="Comma 21 2" xfId="955" xr:uid="{00000000-0005-0000-0000-000019070000}"/>
    <cellStyle name="Comma 21 2 2" xfId="956" xr:uid="{00000000-0005-0000-0000-00001A070000}"/>
    <cellStyle name="Comma 21 2 2 2" xfId="3583" xr:uid="{00000000-0005-0000-0000-00001B070000}"/>
    <cellStyle name="Comma 21 2 3" xfId="3121" xr:uid="{00000000-0005-0000-0000-00001C070000}"/>
    <cellStyle name="Comma 21 2 3 2" xfId="4075" xr:uid="{00000000-0005-0000-0000-00001D070000}"/>
    <cellStyle name="Comma 21 3" xfId="957" xr:uid="{00000000-0005-0000-0000-00001E070000}"/>
    <cellStyle name="Comma 21 3 2" xfId="3584" xr:uid="{00000000-0005-0000-0000-00001F070000}"/>
    <cellStyle name="Comma 21 4" xfId="3120" xr:uid="{00000000-0005-0000-0000-000020070000}"/>
    <cellStyle name="Comma 21 4 2" xfId="4074" xr:uid="{00000000-0005-0000-0000-000021070000}"/>
    <cellStyle name="Comma 22" xfId="958" xr:uid="{00000000-0005-0000-0000-000022070000}"/>
    <cellStyle name="Comma 22 2" xfId="959" xr:uid="{00000000-0005-0000-0000-000023070000}"/>
    <cellStyle name="Comma 22 2 2" xfId="960" xr:uid="{00000000-0005-0000-0000-000024070000}"/>
    <cellStyle name="Comma 22 2 2 2" xfId="3585" xr:uid="{00000000-0005-0000-0000-000025070000}"/>
    <cellStyle name="Comma 22 2 3" xfId="3123" xr:uid="{00000000-0005-0000-0000-000026070000}"/>
    <cellStyle name="Comma 22 2 3 2" xfId="4077" xr:uid="{00000000-0005-0000-0000-000027070000}"/>
    <cellStyle name="Comma 22 3" xfId="961" xr:uid="{00000000-0005-0000-0000-000028070000}"/>
    <cellStyle name="Comma 22 3 2" xfId="3586" xr:uid="{00000000-0005-0000-0000-000029070000}"/>
    <cellStyle name="Comma 22 4" xfId="3122" xr:uid="{00000000-0005-0000-0000-00002A070000}"/>
    <cellStyle name="Comma 22 4 2" xfId="4076" xr:uid="{00000000-0005-0000-0000-00002B070000}"/>
    <cellStyle name="Comma 23" xfId="962" xr:uid="{00000000-0005-0000-0000-00002C070000}"/>
    <cellStyle name="Comma 23 2" xfId="963" xr:uid="{00000000-0005-0000-0000-00002D070000}"/>
    <cellStyle name="Comma 23 2 2" xfId="3587" xr:uid="{00000000-0005-0000-0000-00002E070000}"/>
    <cellStyle name="Comma 23 3" xfId="3124" xr:uid="{00000000-0005-0000-0000-00002F070000}"/>
    <cellStyle name="Comma 23 3 2" xfId="4078" xr:uid="{00000000-0005-0000-0000-000030070000}"/>
    <cellStyle name="Comma 24" xfId="964" xr:uid="{00000000-0005-0000-0000-000031070000}"/>
    <cellStyle name="Comma 24 2" xfId="965" xr:uid="{00000000-0005-0000-0000-000032070000}"/>
    <cellStyle name="Comma 24 2 2" xfId="3588" xr:uid="{00000000-0005-0000-0000-000033070000}"/>
    <cellStyle name="Comma 24 3" xfId="3125" xr:uid="{00000000-0005-0000-0000-000034070000}"/>
    <cellStyle name="Comma 24 3 2" xfId="4079" xr:uid="{00000000-0005-0000-0000-000035070000}"/>
    <cellStyle name="Comma 25" xfId="966" xr:uid="{00000000-0005-0000-0000-000036070000}"/>
    <cellStyle name="Comma 25 2" xfId="967" xr:uid="{00000000-0005-0000-0000-000037070000}"/>
    <cellStyle name="Comma 25 2 2" xfId="3589" xr:uid="{00000000-0005-0000-0000-000038070000}"/>
    <cellStyle name="Comma 25 3" xfId="3126" xr:uid="{00000000-0005-0000-0000-000039070000}"/>
    <cellStyle name="Comma 25 3 2" xfId="4080" xr:uid="{00000000-0005-0000-0000-00003A070000}"/>
    <cellStyle name="Comma 26" xfId="968" xr:uid="{00000000-0005-0000-0000-00003B070000}"/>
    <cellStyle name="Comma 26 2" xfId="969" xr:uid="{00000000-0005-0000-0000-00003C070000}"/>
    <cellStyle name="Comma 26 2 2" xfId="3590" xr:uid="{00000000-0005-0000-0000-00003D070000}"/>
    <cellStyle name="Comma 26 3" xfId="3127" xr:uid="{00000000-0005-0000-0000-00003E070000}"/>
    <cellStyle name="Comma 26 3 2" xfId="4081" xr:uid="{00000000-0005-0000-0000-00003F070000}"/>
    <cellStyle name="Comma 27" xfId="970" xr:uid="{00000000-0005-0000-0000-000040070000}"/>
    <cellStyle name="Comma 27 2" xfId="3128" xr:uid="{00000000-0005-0000-0000-000041070000}"/>
    <cellStyle name="Comma 27 2 2" xfId="4082" xr:uid="{00000000-0005-0000-0000-000042070000}"/>
    <cellStyle name="Comma 27 3" xfId="3591" xr:uid="{00000000-0005-0000-0000-000043070000}"/>
    <cellStyle name="Comma 28" xfId="971" xr:uid="{00000000-0005-0000-0000-000044070000}"/>
    <cellStyle name="Comma 28 2" xfId="972" xr:uid="{00000000-0005-0000-0000-000045070000}"/>
    <cellStyle name="Comma 28 2 2" xfId="3592" xr:uid="{00000000-0005-0000-0000-000046070000}"/>
    <cellStyle name="Comma 28 3" xfId="3129" xr:uid="{00000000-0005-0000-0000-000047070000}"/>
    <cellStyle name="Comma 28 3 2" xfId="4083" xr:uid="{00000000-0005-0000-0000-000048070000}"/>
    <cellStyle name="Comma 29" xfId="973" xr:uid="{00000000-0005-0000-0000-000049070000}"/>
    <cellStyle name="Comma 29 2" xfId="974" xr:uid="{00000000-0005-0000-0000-00004A070000}"/>
    <cellStyle name="Comma 29 2 2" xfId="3593" xr:uid="{00000000-0005-0000-0000-00004B070000}"/>
    <cellStyle name="Comma 29 3" xfId="3130" xr:uid="{00000000-0005-0000-0000-00004C070000}"/>
    <cellStyle name="Comma 29 3 2" xfId="4084" xr:uid="{00000000-0005-0000-0000-00004D070000}"/>
    <cellStyle name="Comma 3" xfId="975" xr:uid="{00000000-0005-0000-0000-00004E070000}"/>
    <cellStyle name="Comma 3 10" xfId="976" xr:uid="{00000000-0005-0000-0000-00004F070000}"/>
    <cellStyle name="Comma 3 10 2" xfId="3594" xr:uid="{00000000-0005-0000-0000-000050070000}"/>
    <cellStyle name="Comma 3 11" xfId="3131" xr:uid="{00000000-0005-0000-0000-000051070000}"/>
    <cellStyle name="Comma 3 11 2" xfId="4085" xr:uid="{00000000-0005-0000-0000-000052070000}"/>
    <cellStyle name="Comma 3 2" xfId="977" xr:uid="{00000000-0005-0000-0000-000053070000}"/>
    <cellStyle name="Comma 3 2 2" xfId="978" xr:uid="{00000000-0005-0000-0000-000054070000}"/>
    <cellStyle name="Comma 3 2 2 2" xfId="979" xr:uid="{00000000-0005-0000-0000-000055070000}"/>
    <cellStyle name="Comma 3 2 2 2 2" xfId="980" xr:uid="{00000000-0005-0000-0000-000056070000}"/>
    <cellStyle name="Comma 3 2 2 2 2 2" xfId="3135" xr:uid="{00000000-0005-0000-0000-000057070000}"/>
    <cellStyle name="Comma 3 2 2 2 2 2 2" xfId="4089" xr:uid="{00000000-0005-0000-0000-000058070000}"/>
    <cellStyle name="Comma 3 2 2 2 3" xfId="981" xr:uid="{00000000-0005-0000-0000-000059070000}"/>
    <cellStyle name="Comma 3 2 2 2 3 2" xfId="3136" xr:uid="{00000000-0005-0000-0000-00005A070000}"/>
    <cellStyle name="Comma 3 2 2 2 3 2 2" xfId="4090" xr:uid="{00000000-0005-0000-0000-00005B070000}"/>
    <cellStyle name="Comma 3 2 2 2 4" xfId="982" xr:uid="{00000000-0005-0000-0000-00005C070000}"/>
    <cellStyle name="Comma 3 2 2 2 4 2" xfId="3137" xr:uid="{00000000-0005-0000-0000-00005D070000}"/>
    <cellStyle name="Comma 3 2 2 2 4 2 2" xfId="4091" xr:uid="{00000000-0005-0000-0000-00005E070000}"/>
    <cellStyle name="Comma 3 2 2 2 5" xfId="3134" xr:uid="{00000000-0005-0000-0000-00005F070000}"/>
    <cellStyle name="Comma 3 2 2 2 5 2" xfId="4088" xr:uid="{00000000-0005-0000-0000-000060070000}"/>
    <cellStyle name="Comma 3 2 2 3" xfId="983" xr:uid="{00000000-0005-0000-0000-000061070000}"/>
    <cellStyle name="Comma 3 2 2 3 2" xfId="3138" xr:uid="{00000000-0005-0000-0000-000062070000}"/>
    <cellStyle name="Comma 3 2 2 3 2 2" xfId="4092" xr:uid="{00000000-0005-0000-0000-000063070000}"/>
    <cellStyle name="Comma 3 2 2 4" xfId="984" xr:uid="{00000000-0005-0000-0000-000064070000}"/>
    <cellStyle name="Comma 3 2 2 4 2" xfId="3139" xr:uid="{00000000-0005-0000-0000-000065070000}"/>
    <cellStyle name="Comma 3 2 2 4 2 2" xfId="4093" xr:uid="{00000000-0005-0000-0000-000066070000}"/>
    <cellStyle name="Comma 3 2 2 5" xfId="985" xr:uid="{00000000-0005-0000-0000-000067070000}"/>
    <cellStyle name="Comma 3 2 2 5 2" xfId="3140" xr:uid="{00000000-0005-0000-0000-000068070000}"/>
    <cellStyle name="Comma 3 2 2 5 2 2" xfId="4094" xr:uid="{00000000-0005-0000-0000-000069070000}"/>
    <cellStyle name="Comma 3 2 2 6" xfId="3133" xr:uid="{00000000-0005-0000-0000-00006A070000}"/>
    <cellStyle name="Comma 3 2 2 6 2" xfId="4087" xr:uid="{00000000-0005-0000-0000-00006B070000}"/>
    <cellStyle name="Comma 3 2 3" xfId="986" xr:uid="{00000000-0005-0000-0000-00006C070000}"/>
    <cellStyle name="Comma 3 2 3 2" xfId="3141" xr:uid="{00000000-0005-0000-0000-00006D070000}"/>
    <cellStyle name="Comma 3 2 3 2 2" xfId="4095" xr:uid="{00000000-0005-0000-0000-00006E070000}"/>
    <cellStyle name="Comma 3 2 4" xfId="987" xr:uid="{00000000-0005-0000-0000-00006F070000}"/>
    <cellStyle name="Comma 3 2 4 2" xfId="3142" xr:uid="{00000000-0005-0000-0000-000070070000}"/>
    <cellStyle name="Comma 3 2 4 2 2" xfId="4096" xr:uid="{00000000-0005-0000-0000-000071070000}"/>
    <cellStyle name="Comma 3 2 5" xfId="988" xr:uid="{00000000-0005-0000-0000-000072070000}"/>
    <cellStyle name="Comma 3 2 5 2" xfId="3143" xr:uid="{00000000-0005-0000-0000-000073070000}"/>
    <cellStyle name="Comma 3 2 5 2 2" xfId="4097" xr:uid="{00000000-0005-0000-0000-000074070000}"/>
    <cellStyle name="Comma 3 2 6" xfId="989" xr:uid="{00000000-0005-0000-0000-000075070000}"/>
    <cellStyle name="Comma 3 2 6 2" xfId="3595" xr:uid="{00000000-0005-0000-0000-000076070000}"/>
    <cellStyle name="Comma 3 2 7" xfId="3132" xr:uid="{00000000-0005-0000-0000-000077070000}"/>
    <cellStyle name="Comma 3 2 7 2" xfId="4086" xr:uid="{00000000-0005-0000-0000-000078070000}"/>
    <cellStyle name="Comma 3 3" xfId="990" xr:uid="{00000000-0005-0000-0000-000079070000}"/>
    <cellStyle name="Comma 3 3 2" xfId="991" xr:uid="{00000000-0005-0000-0000-00007A070000}"/>
    <cellStyle name="Comma 3 3 2 2" xfId="3145" xr:uid="{00000000-0005-0000-0000-00007B070000}"/>
    <cellStyle name="Comma 3 3 2 2 2" xfId="4099" xr:uid="{00000000-0005-0000-0000-00007C070000}"/>
    <cellStyle name="Comma 3 3 3" xfId="992" xr:uid="{00000000-0005-0000-0000-00007D070000}"/>
    <cellStyle name="Comma 3 3 3 2" xfId="3146" xr:uid="{00000000-0005-0000-0000-00007E070000}"/>
    <cellStyle name="Comma 3 3 3 2 2" xfId="4100" xr:uid="{00000000-0005-0000-0000-00007F070000}"/>
    <cellStyle name="Comma 3 3 4" xfId="993" xr:uid="{00000000-0005-0000-0000-000080070000}"/>
    <cellStyle name="Comma 3 3 4 2" xfId="3147" xr:uid="{00000000-0005-0000-0000-000081070000}"/>
    <cellStyle name="Comma 3 3 4 2 2" xfId="4101" xr:uid="{00000000-0005-0000-0000-000082070000}"/>
    <cellStyle name="Comma 3 3 5" xfId="3144" xr:uid="{00000000-0005-0000-0000-000083070000}"/>
    <cellStyle name="Comma 3 3 5 2" xfId="4098" xr:uid="{00000000-0005-0000-0000-000084070000}"/>
    <cellStyle name="Comma 3 4" xfId="994" xr:uid="{00000000-0005-0000-0000-000085070000}"/>
    <cellStyle name="Comma 3 4 2" xfId="995" xr:uid="{00000000-0005-0000-0000-000086070000}"/>
    <cellStyle name="Comma 3 4 2 2" xfId="3149" xr:uid="{00000000-0005-0000-0000-000087070000}"/>
    <cellStyle name="Comma 3 4 2 2 2" xfId="4103" xr:uid="{00000000-0005-0000-0000-000088070000}"/>
    <cellStyle name="Comma 3 4 3" xfId="996" xr:uid="{00000000-0005-0000-0000-000089070000}"/>
    <cellStyle name="Comma 3 4 3 2" xfId="3150" xr:uid="{00000000-0005-0000-0000-00008A070000}"/>
    <cellStyle name="Comma 3 4 3 2 2" xfId="4104" xr:uid="{00000000-0005-0000-0000-00008B070000}"/>
    <cellStyle name="Comma 3 4 4" xfId="997" xr:uid="{00000000-0005-0000-0000-00008C070000}"/>
    <cellStyle name="Comma 3 4 4 2" xfId="3151" xr:uid="{00000000-0005-0000-0000-00008D070000}"/>
    <cellStyle name="Comma 3 4 4 2 2" xfId="4105" xr:uid="{00000000-0005-0000-0000-00008E070000}"/>
    <cellStyle name="Comma 3 4 5" xfId="3148" xr:uid="{00000000-0005-0000-0000-00008F070000}"/>
    <cellStyle name="Comma 3 4 5 2" xfId="4102" xr:uid="{00000000-0005-0000-0000-000090070000}"/>
    <cellStyle name="Comma 3 5" xfId="998" xr:uid="{00000000-0005-0000-0000-000091070000}"/>
    <cellStyle name="Comma 3 5 2" xfId="999" xr:uid="{00000000-0005-0000-0000-000092070000}"/>
    <cellStyle name="Comma 3 5 2 2" xfId="1000" xr:uid="{00000000-0005-0000-0000-000093070000}"/>
    <cellStyle name="Comma 3 5 2 2 2" xfId="1001" xr:uid="{00000000-0005-0000-0000-000094070000}"/>
    <cellStyle name="Comma 3 5 2 2 2 2" xfId="1002" xr:uid="{00000000-0005-0000-0000-000095070000}"/>
    <cellStyle name="Comma 3 5 2 2 2 2 2" xfId="1003" xr:uid="{00000000-0005-0000-0000-000096070000}"/>
    <cellStyle name="Comma 3 5 2 2 2 2 2 2" xfId="3157" xr:uid="{00000000-0005-0000-0000-000097070000}"/>
    <cellStyle name="Comma 3 5 2 2 2 2 2 2 2" xfId="4111" xr:uid="{00000000-0005-0000-0000-000098070000}"/>
    <cellStyle name="Comma 3 5 2 2 2 2 3" xfId="1004" xr:uid="{00000000-0005-0000-0000-000099070000}"/>
    <cellStyle name="Comma 3 5 2 2 2 2 3 2" xfId="3158" xr:uid="{00000000-0005-0000-0000-00009A070000}"/>
    <cellStyle name="Comma 3 5 2 2 2 2 3 2 2" xfId="4112" xr:uid="{00000000-0005-0000-0000-00009B070000}"/>
    <cellStyle name="Comma 3 5 2 2 2 2 4" xfId="1005" xr:uid="{00000000-0005-0000-0000-00009C070000}"/>
    <cellStyle name="Comma 3 5 2 2 2 2 4 2" xfId="3159" xr:uid="{00000000-0005-0000-0000-00009D070000}"/>
    <cellStyle name="Comma 3 5 2 2 2 2 4 2 2" xfId="4113" xr:uid="{00000000-0005-0000-0000-00009E070000}"/>
    <cellStyle name="Comma 3 5 2 2 2 2 5" xfId="1006" xr:uid="{00000000-0005-0000-0000-00009F070000}"/>
    <cellStyle name="Comma 3 5 2 2 2 2 5 2" xfId="3160" xr:uid="{00000000-0005-0000-0000-0000A0070000}"/>
    <cellStyle name="Comma 3 5 2 2 2 2 5 2 2" xfId="4114" xr:uid="{00000000-0005-0000-0000-0000A1070000}"/>
    <cellStyle name="Comma 3 5 2 2 2 2 6" xfId="3156" xr:uid="{00000000-0005-0000-0000-0000A2070000}"/>
    <cellStyle name="Comma 3 5 2 2 2 2 6 2" xfId="4110" xr:uid="{00000000-0005-0000-0000-0000A3070000}"/>
    <cellStyle name="Comma 3 5 2 2 2 3" xfId="1007" xr:uid="{00000000-0005-0000-0000-0000A4070000}"/>
    <cellStyle name="Comma 3 5 2 2 2 3 2" xfId="3161" xr:uid="{00000000-0005-0000-0000-0000A5070000}"/>
    <cellStyle name="Comma 3 5 2 2 2 3 2 2" xfId="4115" xr:uid="{00000000-0005-0000-0000-0000A6070000}"/>
    <cellStyle name="Comma 3 5 2 2 2 4" xfId="1008" xr:uid="{00000000-0005-0000-0000-0000A7070000}"/>
    <cellStyle name="Comma 3 5 2 2 2 4 2" xfId="3162" xr:uid="{00000000-0005-0000-0000-0000A8070000}"/>
    <cellStyle name="Comma 3 5 2 2 2 4 2 2" xfId="4116" xr:uid="{00000000-0005-0000-0000-0000A9070000}"/>
    <cellStyle name="Comma 3 5 2 2 2 5" xfId="1009" xr:uid="{00000000-0005-0000-0000-0000AA070000}"/>
    <cellStyle name="Comma 3 5 2 2 2 5 2" xfId="3163" xr:uid="{00000000-0005-0000-0000-0000AB070000}"/>
    <cellStyle name="Comma 3 5 2 2 2 5 2 2" xfId="4117" xr:uid="{00000000-0005-0000-0000-0000AC070000}"/>
    <cellStyle name="Comma 3 5 2 2 2 6" xfId="3155" xr:uid="{00000000-0005-0000-0000-0000AD070000}"/>
    <cellStyle name="Comma 3 5 2 2 2 6 2" xfId="4109" xr:uid="{00000000-0005-0000-0000-0000AE070000}"/>
    <cellStyle name="Comma 3 5 2 2 3" xfId="1010" xr:uid="{00000000-0005-0000-0000-0000AF070000}"/>
    <cellStyle name="Comma 3 5 2 2 3 2" xfId="3164" xr:uid="{00000000-0005-0000-0000-0000B0070000}"/>
    <cellStyle name="Comma 3 5 2 2 3 2 2" xfId="4118" xr:uid="{00000000-0005-0000-0000-0000B1070000}"/>
    <cellStyle name="Comma 3 5 2 2 4" xfId="1011" xr:uid="{00000000-0005-0000-0000-0000B2070000}"/>
    <cellStyle name="Comma 3 5 2 2 4 2" xfId="3165" xr:uid="{00000000-0005-0000-0000-0000B3070000}"/>
    <cellStyle name="Comma 3 5 2 2 4 2 2" xfId="4119" xr:uid="{00000000-0005-0000-0000-0000B4070000}"/>
    <cellStyle name="Comma 3 5 2 2 5" xfId="1012" xr:uid="{00000000-0005-0000-0000-0000B5070000}"/>
    <cellStyle name="Comma 3 5 2 2 5 2" xfId="3166" xr:uid="{00000000-0005-0000-0000-0000B6070000}"/>
    <cellStyle name="Comma 3 5 2 2 5 2 2" xfId="4120" xr:uid="{00000000-0005-0000-0000-0000B7070000}"/>
    <cellStyle name="Comma 3 5 2 2 6" xfId="3154" xr:uid="{00000000-0005-0000-0000-0000B8070000}"/>
    <cellStyle name="Comma 3 5 2 2 6 2" xfId="4108" xr:uid="{00000000-0005-0000-0000-0000B9070000}"/>
    <cellStyle name="Comma 3 5 2 3" xfId="1013" xr:uid="{00000000-0005-0000-0000-0000BA070000}"/>
    <cellStyle name="Comma 3 5 2 3 2" xfId="3167" xr:uid="{00000000-0005-0000-0000-0000BB070000}"/>
    <cellStyle name="Comma 3 5 2 3 2 2" xfId="4121" xr:uid="{00000000-0005-0000-0000-0000BC070000}"/>
    <cellStyle name="Comma 3 5 2 4" xfId="1014" xr:uid="{00000000-0005-0000-0000-0000BD070000}"/>
    <cellStyle name="Comma 3 5 2 4 2" xfId="3168" xr:uid="{00000000-0005-0000-0000-0000BE070000}"/>
    <cellStyle name="Comma 3 5 2 4 2 2" xfId="4122" xr:uid="{00000000-0005-0000-0000-0000BF070000}"/>
    <cellStyle name="Comma 3 5 2 5" xfId="1015" xr:uid="{00000000-0005-0000-0000-0000C0070000}"/>
    <cellStyle name="Comma 3 5 2 5 2" xfId="3169" xr:uid="{00000000-0005-0000-0000-0000C1070000}"/>
    <cellStyle name="Comma 3 5 2 5 2 2" xfId="4123" xr:uid="{00000000-0005-0000-0000-0000C2070000}"/>
    <cellStyle name="Comma 3 5 2 6" xfId="3153" xr:uid="{00000000-0005-0000-0000-0000C3070000}"/>
    <cellStyle name="Comma 3 5 2 6 2" xfId="4107" xr:uid="{00000000-0005-0000-0000-0000C4070000}"/>
    <cellStyle name="Comma 3 5 3" xfId="1016" xr:uid="{00000000-0005-0000-0000-0000C5070000}"/>
    <cellStyle name="Comma 3 5 3 2" xfId="1017" xr:uid="{00000000-0005-0000-0000-0000C6070000}"/>
    <cellStyle name="Comma 3 5 3 2 2" xfId="3171" xr:uid="{00000000-0005-0000-0000-0000C7070000}"/>
    <cellStyle name="Comma 3 5 3 2 2 2" xfId="4125" xr:uid="{00000000-0005-0000-0000-0000C8070000}"/>
    <cellStyle name="Comma 3 5 3 3" xfId="1018" xr:uid="{00000000-0005-0000-0000-0000C9070000}"/>
    <cellStyle name="Comma 3 5 3 3 2" xfId="3172" xr:uid="{00000000-0005-0000-0000-0000CA070000}"/>
    <cellStyle name="Comma 3 5 3 3 2 2" xfId="4126" xr:uid="{00000000-0005-0000-0000-0000CB070000}"/>
    <cellStyle name="Comma 3 5 3 4" xfId="1019" xr:uid="{00000000-0005-0000-0000-0000CC070000}"/>
    <cellStyle name="Comma 3 5 3 4 2" xfId="3173" xr:uid="{00000000-0005-0000-0000-0000CD070000}"/>
    <cellStyle name="Comma 3 5 3 4 2 2" xfId="4127" xr:uid="{00000000-0005-0000-0000-0000CE070000}"/>
    <cellStyle name="Comma 3 5 3 5" xfId="3170" xr:uid="{00000000-0005-0000-0000-0000CF070000}"/>
    <cellStyle name="Comma 3 5 3 5 2" xfId="4124" xr:uid="{00000000-0005-0000-0000-0000D0070000}"/>
    <cellStyle name="Comma 3 5 4" xfId="1020" xr:uid="{00000000-0005-0000-0000-0000D1070000}"/>
    <cellStyle name="Comma 3 5 4 2" xfId="3174" xr:uid="{00000000-0005-0000-0000-0000D2070000}"/>
    <cellStyle name="Comma 3 5 4 2 2" xfId="4128" xr:uid="{00000000-0005-0000-0000-0000D3070000}"/>
    <cellStyle name="Comma 3 5 5" xfId="1021" xr:uid="{00000000-0005-0000-0000-0000D4070000}"/>
    <cellStyle name="Comma 3 5 5 2" xfId="3175" xr:uid="{00000000-0005-0000-0000-0000D5070000}"/>
    <cellStyle name="Comma 3 5 5 2 2" xfId="4129" xr:uid="{00000000-0005-0000-0000-0000D6070000}"/>
    <cellStyle name="Comma 3 5 6" xfId="1022" xr:uid="{00000000-0005-0000-0000-0000D7070000}"/>
    <cellStyle name="Comma 3 5 6 2" xfId="3176" xr:uid="{00000000-0005-0000-0000-0000D8070000}"/>
    <cellStyle name="Comma 3 5 6 2 2" xfId="4130" xr:uid="{00000000-0005-0000-0000-0000D9070000}"/>
    <cellStyle name="Comma 3 5 7" xfId="3152" xr:uid="{00000000-0005-0000-0000-0000DA070000}"/>
    <cellStyle name="Comma 3 5 7 2" xfId="4106" xr:uid="{00000000-0005-0000-0000-0000DB070000}"/>
    <cellStyle name="Comma 3 6" xfId="1023" xr:uid="{00000000-0005-0000-0000-0000DC070000}"/>
    <cellStyle name="Comma 3 6 2" xfId="3177" xr:uid="{00000000-0005-0000-0000-0000DD070000}"/>
    <cellStyle name="Comma 3 6 2 2" xfId="4131" xr:uid="{00000000-0005-0000-0000-0000DE070000}"/>
    <cellStyle name="Comma 3 7" xfId="1024" xr:uid="{00000000-0005-0000-0000-0000DF070000}"/>
    <cellStyle name="Comma 3 7 2" xfId="3178" xr:uid="{00000000-0005-0000-0000-0000E0070000}"/>
    <cellStyle name="Comma 3 7 2 2" xfId="4132" xr:uid="{00000000-0005-0000-0000-0000E1070000}"/>
    <cellStyle name="Comma 3 8" xfId="1025" xr:uid="{00000000-0005-0000-0000-0000E2070000}"/>
    <cellStyle name="Comma 3 8 2" xfId="3179" xr:uid="{00000000-0005-0000-0000-0000E3070000}"/>
    <cellStyle name="Comma 3 8 2 2" xfId="4133" xr:uid="{00000000-0005-0000-0000-0000E4070000}"/>
    <cellStyle name="Comma 3 9" xfId="1026" xr:uid="{00000000-0005-0000-0000-0000E5070000}"/>
    <cellStyle name="Comma 3 9 2" xfId="2672" xr:uid="{00000000-0005-0000-0000-0000E6070000}"/>
    <cellStyle name="Comma 3 9 2 2" xfId="3843" xr:uid="{00000000-0005-0000-0000-0000E7070000}"/>
    <cellStyle name="Comma 3 9 3" xfId="3596" xr:uid="{00000000-0005-0000-0000-0000E8070000}"/>
    <cellStyle name="Comma 3_(PRK 111601-111604) 20130401 Joint AAU - GJN 4 - BNL 5 - KTN 7" xfId="1027" xr:uid="{00000000-0005-0000-0000-0000E9070000}"/>
    <cellStyle name="Comma 30" xfId="1028" xr:uid="{00000000-0005-0000-0000-0000EA070000}"/>
    <cellStyle name="Comma 30 2" xfId="1029" xr:uid="{00000000-0005-0000-0000-0000EB070000}"/>
    <cellStyle name="Comma 30 2 2" xfId="3597" xr:uid="{00000000-0005-0000-0000-0000EC070000}"/>
    <cellStyle name="Comma 30 3" xfId="3180" xr:uid="{00000000-0005-0000-0000-0000ED070000}"/>
    <cellStyle name="Comma 30 3 2" xfId="4134" xr:uid="{00000000-0005-0000-0000-0000EE070000}"/>
    <cellStyle name="Comma 31" xfId="1030" xr:uid="{00000000-0005-0000-0000-0000EF070000}"/>
    <cellStyle name="Comma 31 2" xfId="1031" xr:uid="{00000000-0005-0000-0000-0000F0070000}"/>
    <cellStyle name="Comma 31 2 2" xfId="3598" xr:uid="{00000000-0005-0000-0000-0000F1070000}"/>
    <cellStyle name="Comma 31 3" xfId="3181" xr:uid="{00000000-0005-0000-0000-0000F2070000}"/>
    <cellStyle name="Comma 31 3 2" xfId="4135" xr:uid="{00000000-0005-0000-0000-0000F3070000}"/>
    <cellStyle name="Comma 32" xfId="1032" xr:uid="{00000000-0005-0000-0000-0000F4070000}"/>
    <cellStyle name="Comma 32 2" xfId="1033" xr:uid="{00000000-0005-0000-0000-0000F5070000}"/>
    <cellStyle name="Comma 33" xfId="1034" xr:uid="{00000000-0005-0000-0000-0000F6070000}"/>
    <cellStyle name="Comma 33 2" xfId="1035" xr:uid="{00000000-0005-0000-0000-0000F7070000}"/>
    <cellStyle name="Comma 33 2 2" xfId="1036" xr:uid="{00000000-0005-0000-0000-0000F8070000}"/>
    <cellStyle name="Comma 33 2 2 2" xfId="3601" xr:uid="{00000000-0005-0000-0000-0000F9070000}"/>
    <cellStyle name="Comma 33 2 3" xfId="3600" xr:uid="{00000000-0005-0000-0000-0000FA070000}"/>
    <cellStyle name="Comma 33 3" xfId="1037" xr:uid="{00000000-0005-0000-0000-0000FB070000}"/>
    <cellStyle name="Comma 33 3 2" xfId="3602" xr:uid="{00000000-0005-0000-0000-0000FC070000}"/>
    <cellStyle name="Comma 33 4" xfId="3182" xr:uid="{00000000-0005-0000-0000-0000FD070000}"/>
    <cellStyle name="Comma 33 4 2" xfId="4136" xr:uid="{00000000-0005-0000-0000-0000FE070000}"/>
    <cellStyle name="Comma 33 5" xfId="3599" xr:uid="{00000000-0005-0000-0000-0000FF070000}"/>
    <cellStyle name="Comma 34" xfId="1038" xr:uid="{00000000-0005-0000-0000-000000080000}"/>
    <cellStyle name="Comma 34 2" xfId="1039" xr:uid="{00000000-0005-0000-0000-000001080000}"/>
    <cellStyle name="Comma 34 2 2" xfId="3603" xr:uid="{00000000-0005-0000-0000-000002080000}"/>
    <cellStyle name="Comma 34 3" xfId="3183" xr:uid="{00000000-0005-0000-0000-000003080000}"/>
    <cellStyle name="Comma 34 3 2" xfId="4137" xr:uid="{00000000-0005-0000-0000-000004080000}"/>
    <cellStyle name="Comma 35" xfId="1040" xr:uid="{00000000-0005-0000-0000-000005080000}"/>
    <cellStyle name="Comma 36" xfId="1041" xr:uid="{00000000-0005-0000-0000-000006080000}"/>
    <cellStyle name="Comma 37" xfId="1042" xr:uid="{00000000-0005-0000-0000-000007080000}"/>
    <cellStyle name="Comma 37 2" xfId="1043" xr:uid="{00000000-0005-0000-0000-000008080000}"/>
    <cellStyle name="Comma 37 2 2" xfId="3604" xr:uid="{00000000-0005-0000-0000-000009080000}"/>
    <cellStyle name="Comma 37 3" xfId="3184" xr:uid="{00000000-0005-0000-0000-00000A080000}"/>
    <cellStyle name="Comma 37 3 2" xfId="4138" xr:uid="{00000000-0005-0000-0000-00000B080000}"/>
    <cellStyle name="Comma 38" xfId="1044" xr:uid="{00000000-0005-0000-0000-00000C080000}"/>
    <cellStyle name="Comma 38 2" xfId="1045" xr:uid="{00000000-0005-0000-0000-00000D080000}"/>
    <cellStyle name="Comma 38 2 2" xfId="3606" xr:uid="{00000000-0005-0000-0000-00000E080000}"/>
    <cellStyle name="Comma 38 3" xfId="3605" xr:uid="{00000000-0005-0000-0000-00000F080000}"/>
    <cellStyle name="Comma 39" xfId="1046" xr:uid="{00000000-0005-0000-0000-000010080000}"/>
    <cellStyle name="Comma 39 2" xfId="3607" xr:uid="{00000000-0005-0000-0000-000011080000}"/>
    <cellStyle name="Comma 4" xfId="1047" xr:uid="{00000000-0005-0000-0000-000012080000}"/>
    <cellStyle name="Comma 4 2" xfId="1048" xr:uid="{00000000-0005-0000-0000-000013080000}"/>
    <cellStyle name="Comma 4 2 2" xfId="1049" xr:uid="{00000000-0005-0000-0000-000014080000}"/>
    <cellStyle name="Comma 4 2 2 2" xfId="3608" xr:uid="{00000000-0005-0000-0000-000015080000}"/>
    <cellStyle name="Comma 4 2 3" xfId="3186" xr:uid="{00000000-0005-0000-0000-000016080000}"/>
    <cellStyle name="Comma 4 2 3 2" xfId="4140" xr:uid="{00000000-0005-0000-0000-000017080000}"/>
    <cellStyle name="Comma 4 3" xfId="1050" xr:uid="{00000000-0005-0000-0000-000018080000}"/>
    <cellStyle name="Comma 4 3 2" xfId="3609" xr:uid="{00000000-0005-0000-0000-000019080000}"/>
    <cellStyle name="Comma 4 4" xfId="1051" xr:uid="{00000000-0005-0000-0000-00001A080000}"/>
    <cellStyle name="Comma 4 4 2" xfId="3610" xr:uid="{00000000-0005-0000-0000-00001B080000}"/>
    <cellStyle name="Comma 4 5" xfId="1052" xr:uid="{00000000-0005-0000-0000-00001C080000}"/>
    <cellStyle name="Comma 4 5 2" xfId="3611" xr:uid="{00000000-0005-0000-0000-00001D080000}"/>
    <cellStyle name="Comma 4 6" xfId="3185" xr:uid="{00000000-0005-0000-0000-00001E080000}"/>
    <cellStyle name="Comma 4 6 2" xfId="4139" xr:uid="{00000000-0005-0000-0000-00001F080000}"/>
    <cellStyle name="Comma 40" xfId="1053" xr:uid="{00000000-0005-0000-0000-000020080000}"/>
    <cellStyle name="Comma 40 2" xfId="3612" xr:uid="{00000000-0005-0000-0000-000021080000}"/>
    <cellStyle name="Comma 41" xfId="3410" xr:uid="{00000000-0005-0000-0000-000022080000}"/>
    <cellStyle name="Comma 42" xfId="1054" xr:uid="{00000000-0005-0000-0000-000023080000}"/>
    <cellStyle name="Comma 42 2" xfId="1055" xr:uid="{00000000-0005-0000-0000-000024080000}"/>
    <cellStyle name="Comma 42 2 2" xfId="3613" xr:uid="{00000000-0005-0000-0000-000025080000}"/>
    <cellStyle name="Comma 42 3" xfId="3187" xr:uid="{00000000-0005-0000-0000-000026080000}"/>
    <cellStyle name="Comma 42 3 2" xfId="4141" xr:uid="{00000000-0005-0000-0000-000027080000}"/>
    <cellStyle name="Comma 45" xfId="1056" xr:uid="{00000000-0005-0000-0000-000028080000}"/>
    <cellStyle name="Comma 45 2" xfId="1057" xr:uid="{00000000-0005-0000-0000-000029080000}"/>
    <cellStyle name="Comma 45 2 2" xfId="3614" xr:uid="{00000000-0005-0000-0000-00002A080000}"/>
    <cellStyle name="Comma 45 3" xfId="3188" xr:uid="{00000000-0005-0000-0000-00002B080000}"/>
    <cellStyle name="Comma 45 3 2" xfId="4142" xr:uid="{00000000-0005-0000-0000-00002C080000}"/>
    <cellStyle name="Comma 46" xfId="1058" xr:uid="{00000000-0005-0000-0000-00002D080000}"/>
    <cellStyle name="Comma 46 2" xfId="1059" xr:uid="{00000000-0005-0000-0000-00002E080000}"/>
    <cellStyle name="Comma 46 2 2" xfId="3615" xr:uid="{00000000-0005-0000-0000-00002F080000}"/>
    <cellStyle name="Comma 46 3" xfId="3189" xr:uid="{00000000-0005-0000-0000-000030080000}"/>
    <cellStyle name="Comma 46 3 2" xfId="4143" xr:uid="{00000000-0005-0000-0000-000031080000}"/>
    <cellStyle name="Comma 47" xfId="1060" xr:uid="{00000000-0005-0000-0000-000032080000}"/>
    <cellStyle name="Comma 47 2" xfId="1061" xr:uid="{00000000-0005-0000-0000-000033080000}"/>
    <cellStyle name="Comma 47 2 2" xfId="3616" xr:uid="{00000000-0005-0000-0000-000034080000}"/>
    <cellStyle name="Comma 47 3" xfId="3190" xr:uid="{00000000-0005-0000-0000-000035080000}"/>
    <cellStyle name="Comma 47 3 2" xfId="4144" xr:uid="{00000000-0005-0000-0000-000036080000}"/>
    <cellStyle name="Comma 48" xfId="1062" xr:uid="{00000000-0005-0000-0000-000037080000}"/>
    <cellStyle name="Comma 48 2" xfId="1063" xr:uid="{00000000-0005-0000-0000-000038080000}"/>
    <cellStyle name="Comma 48 2 2" xfId="3617" xr:uid="{00000000-0005-0000-0000-000039080000}"/>
    <cellStyle name="Comma 48 3" xfId="3191" xr:uid="{00000000-0005-0000-0000-00003A080000}"/>
    <cellStyle name="Comma 48 3 2" xfId="4145" xr:uid="{00000000-0005-0000-0000-00003B080000}"/>
    <cellStyle name="Comma 49" xfId="1064" xr:uid="{00000000-0005-0000-0000-00003C080000}"/>
    <cellStyle name="Comma 49 2" xfId="1065" xr:uid="{00000000-0005-0000-0000-00003D080000}"/>
    <cellStyle name="Comma 49 2 2" xfId="3618" xr:uid="{00000000-0005-0000-0000-00003E080000}"/>
    <cellStyle name="Comma 49 3" xfId="3192" xr:uid="{00000000-0005-0000-0000-00003F080000}"/>
    <cellStyle name="Comma 49 3 2" xfId="4146" xr:uid="{00000000-0005-0000-0000-000040080000}"/>
    <cellStyle name="Comma 5" xfId="1066" xr:uid="{00000000-0005-0000-0000-000041080000}"/>
    <cellStyle name="Comma 5 2" xfId="1067" xr:uid="{00000000-0005-0000-0000-000042080000}"/>
    <cellStyle name="Comma 5 2 2" xfId="1068" xr:uid="{00000000-0005-0000-0000-000043080000}"/>
    <cellStyle name="Comma 5 2 2 2" xfId="3619" xr:uid="{00000000-0005-0000-0000-000044080000}"/>
    <cellStyle name="Comma 5 2 3" xfId="3193" xr:uid="{00000000-0005-0000-0000-000045080000}"/>
    <cellStyle name="Comma 5 2 3 2" xfId="4147" xr:uid="{00000000-0005-0000-0000-000046080000}"/>
    <cellStyle name="Comma 5 3" xfId="1069" xr:uid="{00000000-0005-0000-0000-000047080000}"/>
    <cellStyle name="Comma 50" xfId="1070" xr:uid="{00000000-0005-0000-0000-000048080000}"/>
    <cellStyle name="Comma 50 2" xfId="1071" xr:uid="{00000000-0005-0000-0000-000049080000}"/>
    <cellStyle name="Comma 50 2 2" xfId="3620" xr:uid="{00000000-0005-0000-0000-00004A080000}"/>
    <cellStyle name="Comma 50 3" xfId="3194" xr:uid="{00000000-0005-0000-0000-00004B080000}"/>
    <cellStyle name="Comma 50 3 2" xfId="4148" xr:uid="{00000000-0005-0000-0000-00004C080000}"/>
    <cellStyle name="Comma 51" xfId="1072" xr:uid="{00000000-0005-0000-0000-00004D080000}"/>
    <cellStyle name="Comma 51 2" xfId="1073" xr:uid="{00000000-0005-0000-0000-00004E080000}"/>
    <cellStyle name="Comma 51 2 2" xfId="3621" xr:uid="{00000000-0005-0000-0000-00004F080000}"/>
    <cellStyle name="Comma 51 3" xfId="3195" xr:uid="{00000000-0005-0000-0000-000050080000}"/>
    <cellStyle name="Comma 51 3 2" xfId="4149" xr:uid="{00000000-0005-0000-0000-000051080000}"/>
    <cellStyle name="Comma 52" xfId="1074" xr:uid="{00000000-0005-0000-0000-000052080000}"/>
    <cellStyle name="Comma 52 2" xfId="1075" xr:uid="{00000000-0005-0000-0000-000053080000}"/>
    <cellStyle name="Comma 52 2 2" xfId="3622" xr:uid="{00000000-0005-0000-0000-000054080000}"/>
    <cellStyle name="Comma 52 3" xfId="3196" xr:uid="{00000000-0005-0000-0000-000055080000}"/>
    <cellStyle name="Comma 52 3 2" xfId="4150" xr:uid="{00000000-0005-0000-0000-000056080000}"/>
    <cellStyle name="Comma 58" xfId="1076" xr:uid="{00000000-0005-0000-0000-000057080000}"/>
    <cellStyle name="Comma 58 2" xfId="1077" xr:uid="{00000000-0005-0000-0000-000058080000}"/>
    <cellStyle name="Comma 58 2 2" xfId="3623" xr:uid="{00000000-0005-0000-0000-000059080000}"/>
    <cellStyle name="Comma 58 3" xfId="3197" xr:uid="{00000000-0005-0000-0000-00005A080000}"/>
    <cellStyle name="Comma 58 3 2" xfId="4151" xr:uid="{00000000-0005-0000-0000-00005B080000}"/>
    <cellStyle name="Comma 59" xfId="1078" xr:uid="{00000000-0005-0000-0000-00005C080000}"/>
    <cellStyle name="Comma 59 2" xfId="1079" xr:uid="{00000000-0005-0000-0000-00005D080000}"/>
    <cellStyle name="Comma 59 2 2" xfId="3624" xr:uid="{00000000-0005-0000-0000-00005E080000}"/>
    <cellStyle name="Comma 59 3" xfId="3198" xr:uid="{00000000-0005-0000-0000-00005F080000}"/>
    <cellStyle name="Comma 59 3 2" xfId="4152" xr:uid="{00000000-0005-0000-0000-000060080000}"/>
    <cellStyle name="Comma 6" xfId="1080" xr:uid="{00000000-0005-0000-0000-000061080000}"/>
    <cellStyle name="Comma 6 2" xfId="1081" xr:uid="{00000000-0005-0000-0000-000062080000}"/>
    <cellStyle name="Comma 6 2 2" xfId="1082" xr:uid="{00000000-0005-0000-0000-000063080000}"/>
    <cellStyle name="Comma 6 2 2 2" xfId="3625" xr:uid="{00000000-0005-0000-0000-000064080000}"/>
    <cellStyle name="Comma 6 2 3" xfId="3200" xr:uid="{00000000-0005-0000-0000-000065080000}"/>
    <cellStyle name="Comma 6 2 3 2" xfId="4154" xr:uid="{00000000-0005-0000-0000-000066080000}"/>
    <cellStyle name="Comma 6 3" xfId="3199" xr:uid="{00000000-0005-0000-0000-000067080000}"/>
    <cellStyle name="Comma 6 3 2" xfId="4153" xr:uid="{00000000-0005-0000-0000-000068080000}"/>
    <cellStyle name="Comma 62" xfId="1083" xr:uid="{00000000-0005-0000-0000-000069080000}"/>
    <cellStyle name="Comma 62 2" xfId="1084" xr:uid="{00000000-0005-0000-0000-00006A080000}"/>
    <cellStyle name="Comma 62 2 2" xfId="3626" xr:uid="{00000000-0005-0000-0000-00006B080000}"/>
    <cellStyle name="Comma 62 3" xfId="3201" xr:uid="{00000000-0005-0000-0000-00006C080000}"/>
    <cellStyle name="Comma 62 3 2" xfId="4155" xr:uid="{00000000-0005-0000-0000-00006D080000}"/>
    <cellStyle name="Comma 63" xfId="1085" xr:uid="{00000000-0005-0000-0000-00006E080000}"/>
    <cellStyle name="Comma 63 2" xfId="1086" xr:uid="{00000000-0005-0000-0000-00006F080000}"/>
    <cellStyle name="Comma 63 2 2" xfId="3627" xr:uid="{00000000-0005-0000-0000-000070080000}"/>
    <cellStyle name="Comma 63 3" xfId="3202" xr:uid="{00000000-0005-0000-0000-000071080000}"/>
    <cellStyle name="Comma 63 3 2" xfId="4156" xr:uid="{00000000-0005-0000-0000-000072080000}"/>
    <cellStyle name="Comma 66" xfId="1087" xr:uid="{00000000-0005-0000-0000-000073080000}"/>
    <cellStyle name="Comma 66 2" xfId="3203" xr:uid="{00000000-0005-0000-0000-000074080000}"/>
    <cellStyle name="Comma 66 2 2" xfId="4157" xr:uid="{00000000-0005-0000-0000-000075080000}"/>
    <cellStyle name="Comma 67" xfId="1088" xr:uid="{00000000-0005-0000-0000-000076080000}"/>
    <cellStyle name="Comma 67 2" xfId="1089" xr:uid="{00000000-0005-0000-0000-000077080000}"/>
    <cellStyle name="Comma 67 2 2" xfId="3628" xr:uid="{00000000-0005-0000-0000-000078080000}"/>
    <cellStyle name="Comma 67 3" xfId="3204" xr:uid="{00000000-0005-0000-0000-000079080000}"/>
    <cellStyle name="Comma 67 3 2" xfId="4158" xr:uid="{00000000-0005-0000-0000-00007A080000}"/>
    <cellStyle name="Comma 7" xfId="1090" xr:uid="{00000000-0005-0000-0000-00007B080000}"/>
    <cellStyle name="Comma 7 2" xfId="1091" xr:uid="{00000000-0005-0000-0000-00007C080000}"/>
    <cellStyle name="Comma 7 2 2" xfId="1092" xr:uid="{00000000-0005-0000-0000-00007D080000}"/>
    <cellStyle name="Comma 7 2 2 2" xfId="3630" xr:uid="{00000000-0005-0000-0000-00007E080000}"/>
    <cellStyle name="Comma 7 2 3" xfId="3206" xr:uid="{00000000-0005-0000-0000-00007F080000}"/>
    <cellStyle name="Comma 7 2 3 2" xfId="4160" xr:uid="{00000000-0005-0000-0000-000080080000}"/>
    <cellStyle name="Comma 7 3" xfId="1093" xr:uid="{00000000-0005-0000-0000-000081080000}"/>
    <cellStyle name="Comma 7 3 2" xfId="1094" xr:uid="{00000000-0005-0000-0000-000082080000}"/>
    <cellStyle name="Comma 7 3 2 2" xfId="3631" xr:uid="{00000000-0005-0000-0000-000083080000}"/>
    <cellStyle name="Comma 7 3 3" xfId="3207" xr:uid="{00000000-0005-0000-0000-000084080000}"/>
    <cellStyle name="Comma 7 3 3 2" xfId="4161" xr:uid="{00000000-0005-0000-0000-000085080000}"/>
    <cellStyle name="Comma 7 4" xfId="3205" xr:uid="{00000000-0005-0000-0000-000086080000}"/>
    <cellStyle name="Comma 7 4 2" xfId="4159" xr:uid="{00000000-0005-0000-0000-000087080000}"/>
    <cellStyle name="Comma 7 5" xfId="3629" xr:uid="{00000000-0005-0000-0000-000088080000}"/>
    <cellStyle name="Comma 72" xfId="1095" xr:uid="{00000000-0005-0000-0000-000089080000}"/>
    <cellStyle name="Comma 72 2" xfId="3208" xr:uid="{00000000-0005-0000-0000-00008A080000}"/>
    <cellStyle name="Comma 72 2 2" xfId="4162" xr:uid="{00000000-0005-0000-0000-00008B080000}"/>
    <cellStyle name="Comma 74" xfId="1096" xr:uid="{00000000-0005-0000-0000-00008C080000}"/>
    <cellStyle name="Comma 74 2" xfId="1097" xr:uid="{00000000-0005-0000-0000-00008D080000}"/>
    <cellStyle name="Comma 74 2 2" xfId="3632" xr:uid="{00000000-0005-0000-0000-00008E080000}"/>
    <cellStyle name="Comma 74 3" xfId="3209" xr:uid="{00000000-0005-0000-0000-00008F080000}"/>
    <cellStyle name="Comma 74 3 2" xfId="4163" xr:uid="{00000000-0005-0000-0000-000090080000}"/>
    <cellStyle name="Comma 75" xfId="1098" xr:uid="{00000000-0005-0000-0000-000091080000}"/>
    <cellStyle name="Comma 75 2" xfId="1099" xr:uid="{00000000-0005-0000-0000-000092080000}"/>
    <cellStyle name="Comma 75 2 2" xfId="3633" xr:uid="{00000000-0005-0000-0000-000093080000}"/>
    <cellStyle name="Comma 75 3" xfId="3210" xr:uid="{00000000-0005-0000-0000-000094080000}"/>
    <cellStyle name="Comma 75 3 2" xfId="4164" xr:uid="{00000000-0005-0000-0000-000095080000}"/>
    <cellStyle name="Comma 8" xfId="1100" xr:uid="{00000000-0005-0000-0000-000096080000}"/>
    <cellStyle name="Comma 8 2" xfId="1101" xr:uid="{00000000-0005-0000-0000-000097080000}"/>
    <cellStyle name="Comma 8 2 2" xfId="1102" xr:uid="{00000000-0005-0000-0000-000098080000}"/>
    <cellStyle name="Comma 8 2 2 2" xfId="1103" xr:uid="{00000000-0005-0000-0000-000099080000}"/>
    <cellStyle name="Comma 8 2 2 2 2" xfId="3634" xr:uid="{00000000-0005-0000-0000-00009A080000}"/>
    <cellStyle name="Comma 8 2 2 3" xfId="3213" xr:uid="{00000000-0005-0000-0000-00009B080000}"/>
    <cellStyle name="Comma 8 2 2 3 2" xfId="4167" xr:uid="{00000000-0005-0000-0000-00009C080000}"/>
    <cellStyle name="Comma 8 2 3" xfId="1104" xr:uid="{00000000-0005-0000-0000-00009D080000}"/>
    <cellStyle name="Comma 8 2 3 2" xfId="3635" xr:uid="{00000000-0005-0000-0000-00009E080000}"/>
    <cellStyle name="Comma 8 2 4" xfId="3212" xr:uid="{00000000-0005-0000-0000-00009F080000}"/>
    <cellStyle name="Comma 8 2 4 2" xfId="4166" xr:uid="{00000000-0005-0000-0000-0000A0080000}"/>
    <cellStyle name="Comma 8 3" xfId="1105" xr:uid="{00000000-0005-0000-0000-0000A1080000}"/>
    <cellStyle name="Comma 8 3 2" xfId="3636" xr:uid="{00000000-0005-0000-0000-0000A2080000}"/>
    <cellStyle name="Comma 8 4" xfId="3211" xr:uid="{00000000-0005-0000-0000-0000A3080000}"/>
    <cellStyle name="Comma 8 4 2" xfId="4165" xr:uid="{00000000-0005-0000-0000-0000A4080000}"/>
    <cellStyle name="Comma 82" xfId="1106" xr:uid="{00000000-0005-0000-0000-0000A5080000}"/>
    <cellStyle name="Comma 82 2" xfId="1107" xr:uid="{00000000-0005-0000-0000-0000A6080000}"/>
    <cellStyle name="Comma 82 2 2" xfId="3637" xr:uid="{00000000-0005-0000-0000-0000A7080000}"/>
    <cellStyle name="Comma 82 3" xfId="3214" xr:uid="{00000000-0005-0000-0000-0000A8080000}"/>
    <cellStyle name="Comma 82 3 2" xfId="4168" xr:uid="{00000000-0005-0000-0000-0000A9080000}"/>
    <cellStyle name="Comma 83" xfId="1108" xr:uid="{00000000-0005-0000-0000-0000AA080000}"/>
    <cellStyle name="Comma 83 2" xfId="1109" xr:uid="{00000000-0005-0000-0000-0000AB080000}"/>
    <cellStyle name="Comma 83 2 2" xfId="3638" xr:uid="{00000000-0005-0000-0000-0000AC080000}"/>
    <cellStyle name="Comma 83 3" xfId="3215" xr:uid="{00000000-0005-0000-0000-0000AD080000}"/>
    <cellStyle name="Comma 83 3 2" xfId="4169" xr:uid="{00000000-0005-0000-0000-0000AE080000}"/>
    <cellStyle name="Comma 85" xfId="1110" xr:uid="{00000000-0005-0000-0000-0000AF080000}"/>
    <cellStyle name="Comma 85 2" xfId="1111" xr:uid="{00000000-0005-0000-0000-0000B0080000}"/>
    <cellStyle name="Comma 85 2 2" xfId="3639" xr:uid="{00000000-0005-0000-0000-0000B1080000}"/>
    <cellStyle name="Comma 85 3" xfId="3216" xr:uid="{00000000-0005-0000-0000-0000B2080000}"/>
    <cellStyle name="Comma 85 3 2" xfId="4170" xr:uid="{00000000-0005-0000-0000-0000B3080000}"/>
    <cellStyle name="Comma 86" xfId="1112" xr:uid="{00000000-0005-0000-0000-0000B4080000}"/>
    <cellStyle name="Comma 86 2" xfId="1113" xr:uid="{00000000-0005-0000-0000-0000B5080000}"/>
    <cellStyle name="Comma 86 2 2" xfId="3640" xr:uid="{00000000-0005-0000-0000-0000B6080000}"/>
    <cellStyle name="Comma 86 3" xfId="3217" xr:uid="{00000000-0005-0000-0000-0000B7080000}"/>
    <cellStyle name="Comma 86 3 2" xfId="4171" xr:uid="{00000000-0005-0000-0000-0000B8080000}"/>
    <cellStyle name="Comma 89" xfId="1114" xr:uid="{00000000-0005-0000-0000-0000B9080000}"/>
    <cellStyle name="Comma 89 2" xfId="3218" xr:uid="{00000000-0005-0000-0000-0000BA080000}"/>
    <cellStyle name="Comma 89 2 2" xfId="4172" xr:uid="{00000000-0005-0000-0000-0000BB080000}"/>
    <cellStyle name="Comma 9" xfId="1115" xr:uid="{00000000-0005-0000-0000-0000BC080000}"/>
    <cellStyle name="Comma 9 2" xfId="1116" xr:uid="{00000000-0005-0000-0000-0000BD080000}"/>
    <cellStyle name="Comma 9 2 2" xfId="3220" xr:uid="{00000000-0005-0000-0000-0000BE080000}"/>
    <cellStyle name="Comma 9 2 2 2" xfId="4174" xr:uid="{00000000-0005-0000-0000-0000BF080000}"/>
    <cellStyle name="Comma 9 3" xfId="1117" xr:uid="{00000000-0005-0000-0000-0000C0080000}"/>
    <cellStyle name="Comma 9 3 2" xfId="3221" xr:uid="{00000000-0005-0000-0000-0000C1080000}"/>
    <cellStyle name="Comma 9 3 2 2" xfId="4175" xr:uid="{00000000-0005-0000-0000-0000C2080000}"/>
    <cellStyle name="Comma 9 4" xfId="1118" xr:uid="{00000000-0005-0000-0000-0000C3080000}"/>
    <cellStyle name="Comma 9 4 2" xfId="3641" xr:uid="{00000000-0005-0000-0000-0000C4080000}"/>
    <cellStyle name="Comma 9 5" xfId="3219" xr:uid="{00000000-0005-0000-0000-0000C5080000}"/>
    <cellStyle name="Comma 9 5 2" xfId="4173" xr:uid="{00000000-0005-0000-0000-0000C6080000}"/>
    <cellStyle name="Comma 98" xfId="1119" xr:uid="{00000000-0005-0000-0000-0000C7080000}"/>
    <cellStyle name="Comma 98 2" xfId="3222" xr:uid="{00000000-0005-0000-0000-0000C8080000}"/>
    <cellStyle name="Comma 98 2 2" xfId="4176" xr:uid="{00000000-0005-0000-0000-0000C9080000}"/>
    <cellStyle name="Comma0" xfId="1120" xr:uid="{00000000-0005-0000-0000-0000CA080000}"/>
    <cellStyle name="Copied" xfId="1121" xr:uid="{00000000-0005-0000-0000-0000CB080000}"/>
    <cellStyle name="Curren - Style7" xfId="1122" xr:uid="{00000000-0005-0000-0000-0000CC080000}"/>
    <cellStyle name="Curren - Style8" xfId="1123" xr:uid="{00000000-0005-0000-0000-0000CD080000}"/>
    <cellStyle name="Currency (0.00)" xfId="1124" xr:uid="{00000000-0005-0000-0000-0000CE080000}"/>
    <cellStyle name="Currency (0.00) 2" xfId="1125" xr:uid="{00000000-0005-0000-0000-0000CF080000}"/>
    <cellStyle name="Currency [0] 2" xfId="1126" xr:uid="{00000000-0005-0000-0000-0000D0080000}"/>
    <cellStyle name="Currency [0] 2 2" xfId="3223" xr:uid="{00000000-0005-0000-0000-0000D1080000}"/>
    <cellStyle name="Currency [0] 3" xfId="1127" xr:uid="{00000000-0005-0000-0000-0000D2080000}"/>
    <cellStyle name="Currency [0] 3 2" xfId="3224" xr:uid="{00000000-0005-0000-0000-0000D3080000}"/>
    <cellStyle name="Currency [0] 3 2 2" xfId="4177" xr:uid="{00000000-0005-0000-0000-0000D4080000}"/>
    <cellStyle name="Currency [0] 3 3" xfId="3642" xr:uid="{00000000-0005-0000-0000-0000D5080000}"/>
    <cellStyle name="Currency [00]" xfId="1128" xr:uid="{00000000-0005-0000-0000-0000D6080000}"/>
    <cellStyle name="Currency [00] 2" xfId="1129" xr:uid="{00000000-0005-0000-0000-0000D7080000}"/>
    <cellStyle name="Currency 10" xfId="1130" xr:uid="{00000000-0005-0000-0000-0000D8080000}"/>
    <cellStyle name="Currency 11" xfId="1131" xr:uid="{00000000-0005-0000-0000-0000D9080000}"/>
    <cellStyle name="Currency 12" xfId="1132" xr:uid="{00000000-0005-0000-0000-0000DA080000}"/>
    <cellStyle name="Currency 13" xfId="1133" xr:uid="{00000000-0005-0000-0000-0000DB080000}"/>
    <cellStyle name="Currency 14" xfId="1134" xr:uid="{00000000-0005-0000-0000-0000DC080000}"/>
    <cellStyle name="Currency 15" xfId="1135" xr:uid="{00000000-0005-0000-0000-0000DD080000}"/>
    <cellStyle name="Currency 16" xfId="1136" xr:uid="{00000000-0005-0000-0000-0000DE080000}"/>
    <cellStyle name="Currency 17" xfId="1137" xr:uid="{00000000-0005-0000-0000-0000DF080000}"/>
    <cellStyle name="Currency 18" xfId="1138" xr:uid="{00000000-0005-0000-0000-0000E0080000}"/>
    <cellStyle name="Currency 19" xfId="1139" xr:uid="{00000000-0005-0000-0000-0000E1080000}"/>
    <cellStyle name="Currency 2" xfId="1140" xr:uid="{00000000-0005-0000-0000-0000E2080000}"/>
    <cellStyle name="Currency 2 2" xfId="1141" xr:uid="{00000000-0005-0000-0000-0000E3080000}"/>
    <cellStyle name="Currency 20" xfId="1142" xr:uid="{00000000-0005-0000-0000-0000E4080000}"/>
    <cellStyle name="Currency 21" xfId="1143" xr:uid="{00000000-0005-0000-0000-0000E5080000}"/>
    <cellStyle name="Currency 22" xfId="1144" xr:uid="{00000000-0005-0000-0000-0000E6080000}"/>
    <cellStyle name="Currency 23" xfId="1145" xr:uid="{00000000-0005-0000-0000-0000E7080000}"/>
    <cellStyle name="Currency 24" xfId="1146" xr:uid="{00000000-0005-0000-0000-0000E8080000}"/>
    <cellStyle name="Currency 25" xfId="1147" xr:uid="{00000000-0005-0000-0000-0000E9080000}"/>
    <cellStyle name="Currency 3" xfId="1148" xr:uid="{00000000-0005-0000-0000-0000EA080000}"/>
    <cellStyle name="Currency 4" xfId="1149" xr:uid="{00000000-0005-0000-0000-0000EB080000}"/>
    <cellStyle name="Currency 5" xfId="1150" xr:uid="{00000000-0005-0000-0000-0000EC080000}"/>
    <cellStyle name="Currency 6" xfId="1151" xr:uid="{00000000-0005-0000-0000-0000ED080000}"/>
    <cellStyle name="Currency 7" xfId="1152" xr:uid="{00000000-0005-0000-0000-0000EE080000}"/>
    <cellStyle name="Currency 8" xfId="1153" xr:uid="{00000000-0005-0000-0000-0000EF080000}"/>
    <cellStyle name="Currency 9" xfId="1154" xr:uid="{00000000-0005-0000-0000-0000F0080000}"/>
    <cellStyle name="Currency0" xfId="1155" xr:uid="{00000000-0005-0000-0000-0000F1080000}"/>
    <cellStyle name="Date" xfId="1156" xr:uid="{00000000-0005-0000-0000-0000F2080000}"/>
    <cellStyle name="Date Short" xfId="1157" xr:uid="{00000000-0005-0000-0000-0000F3080000}"/>
    <cellStyle name="Date_Data Aset Jaringan APJ Yogyakarta 2009" xfId="1158" xr:uid="{00000000-0005-0000-0000-0000F4080000}"/>
    <cellStyle name="Define your own named style" xfId="1159" xr:uid="{00000000-0005-0000-0000-0000F5080000}"/>
    <cellStyle name="Draw lines around data in range" xfId="1160" xr:uid="{00000000-0005-0000-0000-0000F6080000}"/>
    <cellStyle name="Draw lines around data in range 2" xfId="1161" xr:uid="{00000000-0005-0000-0000-0000F7080000}"/>
    <cellStyle name="Draw shadow and lines within range" xfId="1162" xr:uid="{00000000-0005-0000-0000-0000F8080000}"/>
    <cellStyle name="Draw shadow and lines within range 2" xfId="1163" xr:uid="{00000000-0005-0000-0000-0000F9080000}"/>
    <cellStyle name="Enlarge title text, yellow on blue" xfId="1164" xr:uid="{00000000-0005-0000-0000-0000FA080000}"/>
    <cellStyle name="Enter Currency (0)" xfId="1165" xr:uid="{00000000-0005-0000-0000-0000FB080000}"/>
    <cellStyle name="Enter Currency (0) 2" xfId="1166" xr:uid="{00000000-0005-0000-0000-0000FC080000}"/>
    <cellStyle name="Enter Currency (2)" xfId="1167" xr:uid="{00000000-0005-0000-0000-0000FD080000}"/>
    <cellStyle name="Enter Currency (2) 2" xfId="1168" xr:uid="{00000000-0005-0000-0000-0000FE080000}"/>
    <cellStyle name="Enter Units (0)" xfId="1169" xr:uid="{00000000-0005-0000-0000-0000FF080000}"/>
    <cellStyle name="Enter Units (0) 2" xfId="1170" xr:uid="{00000000-0005-0000-0000-000000090000}"/>
    <cellStyle name="Enter Units (1)" xfId="1171" xr:uid="{00000000-0005-0000-0000-000001090000}"/>
    <cellStyle name="Enter Units (1) 2" xfId="1172" xr:uid="{00000000-0005-0000-0000-000002090000}"/>
    <cellStyle name="Enter Units (2)" xfId="1173" xr:uid="{00000000-0005-0000-0000-000003090000}"/>
    <cellStyle name="Enter Units (2) 2" xfId="1174" xr:uid="{00000000-0005-0000-0000-000004090000}"/>
    <cellStyle name="Entered" xfId="1175" xr:uid="{00000000-0005-0000-0000-000005090000}"/>
    <cellStyle name="Explanatory Text" xfId="1176" builtinId="53" customBuiltin="1"/>
    <cellStyle name="Explanatory Text 10" xfId="1177" xr:uid="{00000000-0005-0000-0000-000007090000}"/>
    <cellStyle name="Explanatory Text 11" xfId="1178" xr:uid="{00000000-0005-0000-0000-000008090000}"/>
    <cellStyle name="Explanatory Text 12" xfId="1179" xr:uid="{00000000-0005-0000-0000-000009090000}"/>
    <cellStyle name="Explanatory Text 13" xfId="1180" xr:uid="{00000000-0005-0000-0000-00000A090000}"/>
    <cellStyle name="Explanatory Text 14" xfId="1181" xr:uid="{00000000-0005-0000-0000-00000B090000}"/>
    <cellStyle name="Explanatory Text 15" xfId="1182" xr:uid="{00000000-0005-0000-0000-00000C090000}"/>
    <cellStyle name="Explanatory Text 16" xfId="1183" xr:uid="{00000000-0005-0000-0000-00000D090000}"/>
    <cellStyle name="Explanatory Text 17" xfId="1184" xr:uid="{00000000-0005-0000-0000-00000E090000}"/>
    <cellStyle name="Explanatory Text 2" xfId="1185" xr:uid="{00000000-0005-0000-0000-00000F090000}"/>
    <cellStyle name="Explanatory Text 2 2" xfId="1186" xr:uid="{00000000-0005-0000-0000-000010090000}"/>
    <cellStyle name="Explanatory Text 2 3" xfId="1187" xr:uid="{00000000-0005-0000-0000-000011090000}"/>
    <cellStyle name="Explanatory Text 3" xfId="1188" xr:uid="{00000000-0005-0000-0000-000012090000}"/>
    <cellStyle name="Explanatory Text 4" xfId="1189" xr:uid="{00000000-0005-0000-0000-000013090000}"/>
    <cellStyle name="Explanatory Text 5" xfId="1190" xr:uid="{00000000-0005-0000-0000-000014090000}"/>
    <cellStyle name="Explanatory Text 6" xfId="1191" xr:uid="{00000000-0005-0000-0000-000015090000}"/>
    <cellStyle name="Explanatory Text 7" xfId="1192" xr:uid="{00000000-0005-0000-0000-000016090000}"/>
    <cellStyle name="Explanatory Text 8" xfId="1193" xr:uid="{00000000-0005-0000-0000-000017090000}"/>
    <cellStyle name="Explanatory Text 9" xfId="1194" xr:uid="{00000000-0005-0000-0000-000018090000}"/>
    <cellStyle name="F2" xfId="1195" xr:uid="{00000000-0005-0000-0000-000019090000}"/>
    <cellStyle name="F3" xfId="1196" xr:uid="{00000000-0005-0000-0000-00001A090000}"/>
    <cellStyle name="F4" xfId="1197" xr:uid="{00000000-0005-0000-0000-00001B090000}"/>
    <cellStyle name="F5" xfId="1198" xr:uid="{00000000-0005-0000-0000-00001C090000}"/>
    <cellStyle name="F6" xfId="1199" xr:uid="{00000000-0005-0000-0000-00001D090000}"/>
    <cellStyle name="F7" xfId="1200" xr:uid="{00000000-0005-0000-0000-00001E090000}"/>
    <cellStyle name="F8" xfId="1201" xr:uid="{00000000-0005-0000-0000-00001F090000}"/>
    <cellStyle name="Fixed" xfId="1202" xr:uid="{00000000-0005-0000-0000-000020090000}"/>
    <cellStyle name="Format a column of totals" xfId="1203" xr:uid="{00000000-0005-0000-0000-000021090000}"/>
    <cellStyle name="Format a column of totals 2" xfId="1204" xr:uid="{00000000-0005-0000-0000-000022090000}"/>
    <cellStyle name="Format a column of totals 2 2" xfId="1205" xr:uid="{00000000-0005-0000-0000-000023090000}"/>
    <cellStyle name="Format a column of totals 2 2 2" xfId="3645" xr:uid="{00000000-0005-0000-0000-000024090000}"/>
    <cellStyle name="Format a column of totals 2 3" xfId="3644" xr:uid="{00000000-0005-0000-0000-000025090000}"/>
    <cellStyle name="Format a column of totals 3" xfId="1206" xr:uid="{00000000-0005-0000-0000-000026090000}"/>
    <cellStyle name="Format a column of totals 3 2" xfId="3646" xr:uid="{00000000-0005-0000-0000-000027090000}"/>
    <cellStyle name="Format a column of totals 4" xfId="3643" xr:uid="{00000000-0005-0000-0000-000028090000}"/>
    <cellStyle name="Format a row of totals" xfId="1207" xr:uid="{00000000-0005-0000-0000-000029090000}"/>
    <cellStyle name="Format a row of totals 2" xfId="1208" xr:uid="{00000000-0005-0000-0000-00002A090000}"/>
    <cellStyle name="Format text as bold, black on yellow" xfId="1209" xr:uid="{00000000-0005-0000-0000-00002B090000}"/>
    <cellStyle name="Format text as bold, black on yellow 2" xfId="1210" xr:uid="{00000000-0005-0000-0000-00002C090000}"/>
    <cellStyle name="Good" xfId="1211" builtinId="26" customBuiltin="1"/>
    <cellStyle name="Good 10" xfId="1212" xr:uid="{00000000-0005-0000-0000-00002E090000}"/>
    <cellStyle name="Good 11" xfId="1213" xr:uid="{00000000-0005-0000-0000-00002F090000}"/>
    <cellStyle name="Good 12" xfId="1214" xr:uid="{00000000-0005-0000-0000-000030090000}"/>
    <cellStyle name="Good 13" xfId="1215" xr:uid="{00000000-0005-0000-0000-000031090000}"/>
    <cellStyle name="Good 14" xfId="1216" xr:uid="{00000000-0005-0000-0000-000032090000}"/>
    <cellStyle name="Good 15" xfId="1217" xr:uid="{00000000-0005-0000-0000-000033090000}"/>
    <cellStyle name="Good 16" xfId="1218" xr:uid="{00000000-0005-0000-0000-000034090000}"/>
    <cellStyle name="Good 2" xfId="1219" xr:uid="{00000000-0005-0000-0000-000035090000}"/>
    <cellStyle name="Good 2 2" xfId="1220" xr:uid="{00000000-0005-0000-0000-000036090000}"/>
    <cellStyle name="Good 2 3" xfId="1221" xr:uid="{00000000-0005-0000-0000-000037090000}"/>
    <cellStyle name="Good 3" xfId="1222" xr:uid="{00000000-0005-0000-0000-000038090000}"/>
    <cellStyle name="Good 4" xfId="1223" xr:uid="{00000000-0005-0000-0000-000039090000}"/>
    <cellStyle name="Good 5" xfId="1224" xr:uid="{00000000-0005-0000-0000-00003A090000}"/>
    <cellStyle name="Good 6" xfId="1225" xr:uid="{00000000-0005-0000-0000-00003B090000}"/>
    <cellStyle name="Good 7" xfId="1226" xr:uid="{00000000-0005-0000-0000-00003C090000}"/>
    <cellStyle name="Good 8" xfId="1227" xr:uid="{00000000-0005-0000-0000-00003D090000}"/>
    <cellStyle name="Good 9" xfId="1228" xr:uid="{00000000-0005-0000-0000-00003E090000}"/>
    <cellStyle name="GrandTotal" xfId="1229" xr:uid="{00000000-0005-0000-0000-00003F090000}"/>
    <cellStyle name="Grey" xfId="1230" xr:uid="{00000000-0005-0000-0000-000040090000}"/>
    <cellStyle name="Header1" xfId="1231" xr:uid="{00000000-0005-0000-0000-000041090000}"/>
    <cellStyle name="Header2" xfId="1232" xr:uid="{00000000-0005-0000-0000-000042090000}"/>
    <cellStyle name="Header2 2" xfId="1233" xr:uid="{00000000-0005-0000-0000-000043090000}"/>
    <cellStyle name="Heading 1" xfId="1234" builtinId="16" customBuiltin="1"/>
    <cellStyle name="Heading 1 10" xfId="1235" xr:uid="{00000000-0005-0000-0000-000045090000}"/>
    <cellStyle name="Heading 1 10 2" xfId="1236" xr:uid="{00000000-0005-0000-0000-000046090000}"/>
    <cellStyle name="Heading 1 11" xfId="1237" xr:uid="{00000000-0005-0000-0000-000047090000}"/>
    <cellStyle name="Heading 1 11 2" xfId="1238" xr:uid="{00000000-0005-0000-0000-000048090000}"/>
    <cellStyle name="Heading 1 12" xfId="1239" xr:uid="{00000000-0005-0000-0000-000049090000}"/>
    <cellStyle name="Heading 1 12 2" xfId="1240" xr:uid="{00000000-0005-0000-0000-00004A090000}"/>
    <cellStyle name="Heading 1 13" xfId="1241" xr:uid="{00000000-0005-0000-0000-00004B090000}"/>
    <cellStyle name="Heading 1 13 2" xfId="1242" xr:uid="{00000000-0005-0000-0000-00004C090000}"/>
    <cellStyle name="Heading 1 14" xfId="1243" xr:uid="{00000000-0005-0000-0000-00004D090000}"/>
    <cellStyle name="Heading 1 14 2" xfId="1244" xr:uid="{00000000-0005-0000-0000-00004E090000}"/>
    <cellStyle name="Heading 1 15" xfId="1245" xr:uid="{00000000-0005-0000-0000-00004F090000}"/>
    <cellStyle name="Heading 1 15 2" xfId="1246" xr:uid="{00000000-0005-0000-0000-000050090000}"/>
    <cellStyle name="Heading 1 16" xfId="1247" xr:uid="{00000000-0005-0000-0000-000051090000}"/>
    <cellStyle name="Heading 1 16 2" xfId="1248" xr:uid="{00000000-0005-0000-0000-000052090000}"/>
    <cellStyle name="Heading 1 2" xfId="1249" xr:uid="{00000000-0005-0000-0000-000053090000}"/>
    <cellStyle name="Heading 1 2 2" xfId="1250" xr:uid="{00000000-0005-0000-0000-000054090000}"/>
    <cellStyle name="Heading 1 2 2 2" xfId="1251" xr:uid="{00000000-0005-0000-0000-000055090000}"/>
    <cellStyle name="Heading 1 2 3" xfId="1252" xr:uid="{00000000-0005-0000-0000-000056090000}"/>
    <cellStyle name="Heading 1 2 3 2" xfId="1253" xr:uid="{00000000-0005-0000-0000-000057090000}"/>
    <cellStyle name="Heading 1 2 4" xfId="1254" xr:uid="{00000000-0005-0000-0000-000058090000}"/>
    <cellStyle name="Heading 1 3" xfId="1255" xr:uid="{00000000-0005-0000-0000-000059090000}"/>
    <cellStyle name="Heading 1 3 2" xfId="1256" xr:uid="{00000000-0005-0000-0000-00005A090000}"/>
    <cellStyle name="Heading 1 4" xfId="1257" xr:uid="{00000000-0005-0000-0000-00005B090000}"/>
    <cellStyle name="Heading 1 4 2" xfId="1258" xr:uid="{00000000-0005-0000-0000-00005C090000}"/>
    <cellStyle name="Heading 1 5" xfId="1259" xr:uid="{00000000-0005-0000-0000-00005D090000}"/>
    <cellStyle name="Heading 1 5 2" xfId="1260" xr:uid="{00000000-0005-0000-0000-00005E090000}"/>
    <cellStyle name="Heading 1 6" xfId="1261" xr:uid="{00000000-0005-0000-0000-00005F090000}"/>
    <cellStyle name="Heading 1 6 2" xfId="1262" xr:uid="{00000000-0005-0000-0000-000060090000}"/>
    <cellStyle name="Heading 1 7" xfId="1263" xr:uid="{00000000-0005-0000-0000-000061090000}"/>
    <cellStyle name="Heading 1 7 2" xfId="1264" xr:uid="{00000000-0005-0000-0000-000062090000}"/>
    <cellStyle name="Heading 1 8" xfId="1265" xr:uid="{00000000-0005-0000-0000-000063090000}"/>
    <cellStyle name="Heading 1 8 2" xfId="1266" xr:uid="{00000000-0005-0000-0000-000064090000}"/>
    <cellStyle name="Heading 1 9" xfId="1267" xr:uid="{00000000-0005-0000-0000-000065090000}"/>
    <cellStyle name="Heading 1 9 2" xfId="1268" xr:uid="{00000000-0005-0000-0000-000066090000}"/>
    <cellStyle name="Heading 2" xfId="1269" builtinId="17" customBuiltin="1"/>
    <cellStyle name="Heading 2 10" xfId="1270" xr:uid="{00000000-0005-0000-0000-000068090000}"/>
    <cellStyle name="Heading 2 10 2" xfId="1271" xr:uid="{00000000-0005-0000-0000-000069090000}"/>
    <cellStyle name="Heading 2 11" xfId="1272" xr:uid="{00000000-0005-0000-0000-00006A090000}"/>
    <cellStyle name="Heading 2 11 2" xfId="1273" xr:uid="{00000000-0005-0000-0000-00006B090000}"/>
    <cellStyle name="Heading 2 12" xfId="1274" xr:uid="{00000000-0005-0000-0000-00006C090000}"/>
    <cellStyle name="Heading 2 12 2" xfId="1275" xr:uid="{00000000-0005-0000-0000-00006D090000}"/>
    <cellStyle name="Heading 2 13" xfId="1276" xr:uid="{00000000-0005-0000-0000-00006E090000}"/>
    <cellStyle name="Heading 2 13 2" xfId="1277" xr:uid="{00000000-0005-0000-0000-00006F090000}"/>
    <cellStyle name="Heading 2 14" xfId="1278" xr:uid="{00000000-0005-0000-0000-000070090000}"/>
    <cellStyle name="Heading 2 14 2" xfId="1279" xr:uid="{00000000-0005-0000-0000-000071090000}"/>
    <cellStyle name="Heading 2 15" xfId="1280" xr:uid="{00000000-0005-0000-0000-000072090000}"/>
    <cellStyle name="Heading 2 15 2" xfId="1281" xr:uid="{00000000-0005-0000-0000-000073090000}"/>
    <cellStyle name="Heading 2 16" xfId="1282" xr:uid="{00000000-0005-0000-0000-000074090000}"/>
    <cellStyle name="Heading 2 16 2" xfId="1283" xr:uid="{00000000-0005-0000-0000-000075090000}"/>
    <cellStyle name="Heading 2 2" xfId="1284" xr:uid="{00000000-0005-0000-0000-000076090000}"/>
    <cellStyle name="Heading 2 2 2" xfId="1285" xr:uid="{00000000-0005-0000-0000-000077090000}"/>
    <cellStyle name="Heading 2 2 2 2" xfId="1286" xr:uid="{00000000-0005-0000-0000-000078090000}"/>
    <cellStyle name="Heading 2 2 3" xfId="1287" xr:uid="{00000000-0005-0000-0000-000079090000}"/>
    <cellStyle name="Heading 2 2 3 2" xfId="1288" xr:uid="{00000000-0005-0000-0000-00007A090000}"/>
    <cellStyle name="Heading 2 2 4" xfId="1289" xr:uid="{00000000-0005-0000-0000-00007B090000}"/>
    <cellStyle name="Heading 2 3" xfId="1290" xr:uid="{00000000-0005-0000-0000-00007C090000}"/>
    <cellStyle name="Heading 2 3 2" xfId="1291" xr:uid="{00000000-0005-0000-0000-00007D090000}"/>
    <cellStyle name="Heading 2 4" xfId="1292" xr:uid="{00000000-0005-0000-0000-00007E090000}"/>
    <cellStyle name="Heading 2 4 2" xfId="1293" xr:uid="{00000000-0005-0000-0000-00007F090000}"/>
    <cellStyle name="Heading 2 5" xfId="1294" xr:uid="{00000000-0005-0000-0000-000080090000}"/>
    <cellStyle name="Heading 2 5 2" xfId="1295" xr:uid="{00000000-0005-0000-0000-000081090000}"/>
    <cellStyle name="Heading 2 6" xfId="1296" xr:uid="{00000000-0005-0000-0000-000082090000}"/>
    <cellStyle name="Heading 2 6 2" xfId="1297" xr:uid="{00000000-0005-0000-0000-000083090000}"/>
    <cellStyle name="Heading 2 7" xfId="1298" xr:uid="{00000000-0005-0000-0000-000084090000}"/>
    <cellStyle name="Heading 2 7 2" xfId="1299" xr:uid="{00000000-0005-0000-0000-000085090000}"/>
    <cellStyle name="Heading 2 8" xfId="1300" xr:uid="{00000000-0005-0000-0000-000086090000}"/>
    <cellStyle name="Heading 2 8 2" xfId="1301" xr:uid="{00000000-0005-0000-0000-000087090000}"/>
    <cellStyle name="Heading 2 9" xfId="1302" xr:uid="{00000000-0005-0000-0000-000088090000}"/>
    <cellStyle name="Heading 2 9 2" xfId="1303" xr:uid="{00000000-0005-0000-0000-000089090000}"/>
    <cellStyle name="Heading 3" xfId="1304" builtinId="18" customBuiltin="1"/>
    <cellStyle name="Heading 3 10" xfId="1305" xr:uid="{00000000-0005-0000-0000-00008B090000}"/>
    <cellStyle name="Heading 3 11" xfId="1306" xr:uid="{00000000-0005-0000-0000-00008C090000}"/>
    <cellStyle name="Heading 3 12" xfId="1307" xr:uid="{00000000-0005-0000-0000-00008D090000}"/>
    <cellStyle name="Heading 3 13" xfId="1308" xr:uid="{00000000-0005-0000-0000-00008E090000}"/>
    <cellStyle name="Heading 3 14" xfId="1309" xr:uid="{00000000-0005-0000-0000-00008F090000}"/>
    <cellStyle name="Heading 3 15" xfId="1310" xr:uid="{00000000-0005-0000-0000-000090090000}"/>
    <cellStyle name="Heading 3 16" xfId="1311" xr:uid="{00000000-0005-0000-0000-000091090000}"/>
    <cellStyle name="Heading 3 2" xfId="1312" xr:uid="{00000000-0005-0000-0000-000092090000}"/>
    <cellStyle name="Heading 3 2 2" xfId="1313" xr:uid="{00000000-0005-0000-0000-000093090000}"/>
    <cellStyle name="Heading 3 2 3" xfId="1314" xr:uid="{00000000-0005-0000-0000-000094090000}"/>
    <cellStyle name="Heading 3 3" xfId="1315" xr:uid="{00000000-0005-0000-0000-000095090000}"/>
    <cellStyle name="Heading 3 4" xfId="1316" xr:uid="{00000000-0005-0000-0000-000096090000}"/>
    <cellStyle name="Heading 3 5" xfId="1317" xr:uid="{00000000-0005-0000-0000-000097090000}"/>
    <cellStyle name="Heading 3 6" xfId="1318" xr:uid="{00000000-0005-0000-0000-000098090000}"/>
    <cellStyle name="Heading 3 7" xfId="1319" xr:uid="{00000000-0005-0000-0000-000099090000}"/>
    <cellStyle name="Heading 3 8" xfId="1320" xr:uid="{00000000-0005-0000-0000-00009A090000}"/>
    <cellStyle name="Heading 3 9" xfId="1321" xr:uid="{00000000-0005-0000-0000-00009B090000}"/>
    <cellStyle name="Heading 4" xfId="1322" builtinId="19" customBuiltin="1"/>
    <cellStyle name="Heading 4 10" xfId="1323" xr:uid="{00000000-0005-0000-0000-00009D090000}"/>
    <cellStyle name="Heading 4 11" xfId="1324" xr:uid="{00000000-0005-0000-0000-00009E090000}"/>
    <cellStyle name="Heading 4 12" xfId="1325" xr:uid="{00000000-0005-0000-0000-00009F090000}"/>
    <cellStyle name="Heading 4 13" xfId="1326" xr:uid="{00000000-0005-0000-0000-0000A0090000}"/>
    <cellStyle name="Heading 4 14" xfId="1327" xr:uid="{00000000-0005-0000-0000-0000A1090000}"/>
    <cellStyle name="Heading 4 15" xfId="1328" xr:uid="{00000000-0005-0000-0000-0000A2090000}"/>
    <cellStyle name="Heading 4 16" xfId="1329" xr:uid="{00000000-0005-0000-0000-0000A3090000}"/>
    <cellStyle name="Heading 4 2" xfId="1330" xr:uid="{00000000-0005-0000-0000-0000A4090000}"/>
    <cellStyle name="Heading 4 2 2" xfId="1331" xr:uid="{00000000-0005-0000-0000-0000A5090000}"/>
    <cellStyle name="Heading 4 2 3" xfId="1332" xr:uid="{00000000-0005-0000-0000-0000A6090000}"/>
    <cellStyle name="Heading 4 3" xfId="1333" xr:uid="{00000000-0005-0000-0000-0000A7090000}"/>
    <cellStyle name="Heading 4 4" xfId="1334" xr:uid="{00000000-0005-0000-0000-0000A8090000}"/>
    <cellStyle name="Heading 4 5" xfId="1335" xr:uid="{00000000-0005-0000-0000-0000A9090000}"/>
    <cellStyle name="Heading 4 6" xfId="1336" xr:uid="{00000000-0005-0000-0000-0000AA090000}"/>
    <cellStyle name="Heading 4 7" xfId="1337" xr:uid="{00000000-0005-0000-0000-0000AB090000}"/>
    <cellStyle name="Heading 4 8" xfId="1338" xr:uid="{00000000-0005-0000-0000-0000AC090000}"/>
    <cellStyle name="Heading 4 9" xfId="1339" xr:uid="{00000000-0005-0000-0000-0000AD090000}"/>
    <cellStyle name="Heading1" xfId="1340" xr:uid="{00000000-0005-0000-0000-0000AE090000}"/>
    <cellStyle name="Heading2" xfId="1341" xr:uid="{00000000-0005-0000-0000-0000AF090000}"/>
    <cellStyle name="Hyperlink 2" xfId="1342" xr:uid="{00000000-0005-0000-0000-0000B0090000}"/>
    <cellStyle name="Hyperlink 3" xfId="1343" xr:uid="{00000000-0005-0000-0000-0000B1090000}"/>
    <cellStyle name="Hyperlink 4" xfId="1344" xr:uid="{00000000-0005-0000-0000-0000B2090000}"/>
    <cellStyle name="Input" xfId="1345" builtinId="20" customBuiltin="1"/>
    <cellStyle name="Input [yellow]" xfId="1346" xr:uid="{00000000-0005-0000-0000-0000B4090000}"/>
    <cellStyle name="Input [yellow] 2" xfId="1347" xr:uid="{00000000-0005-0000-0000-0000B5090000}"/>
    <cellStyle name="Input 10" xfId="1348" xr:uid="{00000000-0005-0000-0000-0000B6090000}"/>
    <cellStyle name="Input 10 2" xfId="1349" xr:uid="{00000000-0005-0000-0000-0000B7090000}"/>
    <cellStyle name="Input 11" xfId="1350" xr:uid="{00000000-0005-0000-0000-0000B8090000}"/>
    <cellStyle name="Input 11 2" xfId="1351" xr:uid="{00000000-0005-0000-0000-0000B9090000}"/>
    <cellStyle name="Input 12" xfId="1352" xr:uid="{00000000-0005-0000-0000-0000BA090000}"/>
    <cellStyle name="Input 12 2" xfId="1353" xr:uid="{00000000-0005-0000-0000-0000BB090000}"/>
    <cellStyle name="Input 13" xfId="1354" xr:uid="{00000000-0005-0000-0000-0000BC090000}"/>
    <cellStyle name="Input 13 2" xfId="1355" xr:uid="{00000000-0005-0000-0000-0000BD090000}"/>
    <cellStyle name="Input 14" xfId="1356" xr:uid="{00000000-0005-0000-0000-0000BE090000}"/>
    <cellStyle name="Input 14 2" xfId="1357" xr:uid="{00000000-0005-0000-0000-0000BF090000}"/>
    <cellStyle name="Input 15" xfId="1358" xr:uid="{00000000-0005-0000-0000-0000C0090000}"/>
    <cellStyle name="Input 15 2" xfId="1359" xr:uid="{00000000-0005-0000-0000-0000C1090000}"/>
    <cellStyle name="Input 16" xfId="1360" xr:uid="{00000000-0005-0000-0000-0000C2090000}"/>
    <cellStyle name="Input 16 2" xfId="1361" xr:uid="{00000000-0005-0000-0000-0000C3090000}"/>
    <cellStyle name="Input 17" xfId="1362" xr:uid="{00000000-0005-0000-0000-0000C4090000}"/>
    <cellStyle name="Input 17 2" xfId="1363" xr:uid="{00000000-0005-0000-0000-0000C5090000}"/>
    <cellStyle name="Input 18" xfId="1364" xr:uid="{00000000-0005-0000-0000-0000C6090000}"/>
    <cellStyle name="Input 18 2" xfId="1365" xr:uid="{00000000-0005-0000-0000-0000C7090000}"/>
    <cellStyle name="Input 19" xfId="1366" xr:uid="{00000000-0005-0000-0000-0000C8090000}"/>
    <cellStyle name="Input 19 2" xfId="1367" xr:uid="{00000000-0005-0000-0000-0000C9090000}"/>
    <cellStyle name="Input 2" xfId="1368" xr:uid="{00000000-0005-0000-0000-0000CA090000}"/>
    <cellStyle name="Input 2 2" xfId="1369" xr:uid="{00000000-0005-0000-0000-0000CB090000}"/>
    <cellStyle name="Input 2 2 2" xfId="1370" xr:uid="{00000000-0005-0000-0000-0000CC090000}"/>
    <cellStyle name="Input 2 3" xfId="1371" xr:uid="{00000000-0005-0000-0000-0000CD090000}"/>
    <cellStyle name="Input 2 3 2" xfId="1372" xr:uid="{00000000-0005-0000-0000-0000CE090000}"/>
    <cellStyle name="Input 2 4" xfId="1373" xr:uid="{00000000-0005-0000-0000-0000CF090000}"/>
    <cellStyle name="Input 20" xfId="1374" xr:uid="{00000000-0005-0000-0000-0000D0090000}"/>
    <cellStyle name="Input 20 2" xfId="1375" xr:uid="{00000000-0005-0000-0000-0000D1090000}"/>
    <cellStyle name="Input 21" xfId="1376" xr:uid="{00000000-0005-0000-0000-0000D2090000}"/>
    <cellStyle name="Input 21 2" xfId="1377" xr:uid="{00000000-0005-0000-0000-0000D3090000}"/>
    <cellStyle name="Input 3" xfId="1378" xr:uid="{00000000-0005-0000-0000-0000D4090000}"/>
    <cellStyle name="Input 3 2" xfId="1379" xr:uid="{00000000-0005-0000-0000-0000D5090000}"/>
    <cellStyle name="Input 3 2 2" xfId="1380" xr:uid="{00000000-0005-0000-0000-0000D6090000}"/>
    <cellStyle name="Input 3 3" xfId="1381" xr:uid="{00000000-0005-0000-0000-0000D7090000}"/>
    <cellStyle name="Input 4" xfId="1382" xr:uid="{00000000-0005-0000-0000-0000D8090000}"/>
    <cellStyle name="Input 4 2" xfId="1383" xr:uid="{00000000-0005-0000-0000-0000D9090000}"/>
    <cellStyle name="Input 4 2 2" xfId="1384" xr:uid="{00000000-0005-0000-0000-0000DA090000}"/>
    <cellStyle name="Input 4 3" xfId="1385" xr:uid="{00000000-0005-0000-0000-0000DB090000}"/>
    <cellStyle name="Input 5" xfId="1386" xr:uid="{00000000-0005-0000-0000-0000DC090000}"/>
    <cellStyle name="Input 5 2" xfId="1387" xr:uid="{00000000-0005-0000-0000-0000DD090000}"/>
    <cellStyle name="Input 6" xfId="1388" xr:uid="{00000000-0005-0000-0000-0000DE090000}"/>
    <cellStyle name="Input 6 2" xfId="1389" xr:uid="{00000000-0005-0000-0000-0000DF090000}"/>
    <cellStyle name="Input 7" xfId="1390" xr:uid="{00000000-0005-0000-0000-0000E0090000}"/>
    <cellStyle name="Input 7 2" xfId="1391" xr:uid="{00000000-0005-0000-0000-0000E1090000}"/>
    <cellStyle name="Input 8" xfId="1392" xr:uid="{00000000-0005-0000-0000-0000E2090000}"/>
    <cellStyle name="Input 8 2" xfId="1393" xr:uid="{00000000-0005-0000-0000-0000E3090000}"/>
    <cellStyle name="Input 9" xfId="1394" xr:uid="{00000000-0005-0000-0000-0000E4090000}"/>
    <cellStyle name="Input 9 2" xfId="1395" xr:uid="{00000000-0005-0000-0000-0000E5090000}"/>
    <cellStyle name="Link Currency (0)" xfId="1396" xr:uid="{00000000-0005-0000-0000-0000E6090000}"/>
    <cellStyle name="Link Currency (0) 2" xfId="1397" xr:uid="{00000000-0005-0000-0000-0000E7090000}"/>
    <cellStyle name="Link Currency (2)" xfId="1398" xr:uid="{00000000-0005-0000-0000-0000E8090000}"/>
    <cellStyle name="Link Currency (2) 2" xfId="1399" xr:uid="{00000000-0005-0000-0000-0000E9090000}"/>
    <cellStyle name="Link Units (0)" xfId="1400" xr:uid="{00000000-0005-0000-0000-0000EA090000}"/>
    <cellStyle name="Link Units (0) 2" xfId="1401" xr:uid="{00000000-0005-0000-0000-0000EB090000}"/>
    <cellStyle name="Link Units (1)" xfId="1402" xr:uid="{00000000-0005-0000-0000-0000EC090000}"/>
    <cellStyle name="Link Units (1) 2" xfId="1403" xr:uid="{00000000-0005-0000-0000-0000ED090000}"/>
    <cellStyle name="Link Units (2)" xfId="1404" xr:uid="{00000000-0005-0000-0000-0000EE090000}"/>
    <cellStyle name="Link Units (2) 2" xfId="1405" xr:uid="{00000000-0005-0000-0000-0000EF090000}"/>
    <cellStyle name="Linked Cell" xfId="1406" builtinId="24" customBuiltin="1"/>
    <cellStyle name="Linked Cell 10" xfId="1407" xr:uid="{00000000-0005-0000-0000-0000F1090000}"/>
    <cellStyle name="Linked Cell 11" xfId="1408" xr:uid="{00000000-0005-0000-0000-0000F2090000}"/>
    <cellStyle name="Linked Cell 12" xfId="1409" xr:uid="{00000000-0005-0000-0000-0000F3090000}"/>
    <cellStyle name="Linked Cell 13" xfId="1410" xr:uid="{00000000-0005-0000-0000-0000F4090000}"/>
    <cellStyle name="Linked Cell 14" xfId="1411" xr:uid="{00000000-0005-0000-0000-0000F5090000}"/>
    <cellStyle name="Linked Cell 15" xfId="1412" xr:uid="{00000000-0005-0000-0000-0000F6090000}"/>
    <cellStyle name="Linked Cell 16" xfId="1413" xr:uid="{00000000-0005-0000-0000-0000F7090000}"/>
    <cellStyle name="Linked Cell 2" xfId="1414" xr:uid="{00000000-0005-0000-0000-0000F8090000}"/>
    <cellStyle name="Linked Cell 2 2" xfId="1415" xr:uid="{00000000-0005-0000-0000-0000F9090000}"/>
    <cellStyle name="Linked Cell 2 3" xfId="1416" xr:uid="{00000000-0005-0000-0000-0000FA090000}"/>
    <cellStyle name="Linked Cell 3" xfId="1417" xr:uid="{00000000-0005-0000-0000-0000FB090000}"/>
    <cellStyle name="Linked Cell 3 2" xfId="1418" xr:uid="{00000000-0005-0000-0000-0000FC090000}"/>
    <cellStyle name="Linked Cell 4" xfId="1419" xr:uid="{00000000-0005-0000-0000-0000FD090000}"/>
    <cellStyle name="Linked Cell 4 2" xfId="1420" xr:uid="{00000000-0005-0000-0000-0000FE090000}"/>
    <cellStyle name="Linked Cell 5" xfId="1421" xr:uid="{00000000-0005-0000-0000-0000FF090000}"/>
    <cellStyle name="Linked Cell 5 2" xfId="1422" xr:uid="{00000000-0005-0000-0000-0000000A0000}"/>
    <cellStyle name="Linked Cell 6" xfId="1423" xr:uid="{00000000-0005-0000-0000-0000010A0000}"/>
    <cellStyle name="Linked Cell 7" xfId="1424" xr:uid="{00000000-0005-0000-0000-0000020A0000}"/>
    <cellStyle name="Linked Cell 8" xfId="1425" xr:uid="{00000000-0005-0000-0000-0000030A0000}"/>
    <cellStyle name="Linked Cell 9" xfId="1426" xr:uid="{00000000-0005-0000-0000-0000040A0000}"/>
    <cellStyle name="Milliers [0]_Modèle" xfId="1427" xr:uid="{00000000-0005-0000-0000-0000050A0000}"/>
    <cellStyle name="Neutral" xfId="1428" builtinId="28" customBuiltin="1"/>
    <cellStyle name="Neutral 10" xfId="1429" xr:uid="{00000000-0005-0000-0000-0000070A0000}"/>
    <cellStyle name="Neutral 11" xfId="1430" xr:uid="{00000000-0005-0000-0000-0000080A0000}"/>
    <cellStyle name="Neutral 12" xfId="1431" xr:uid="{00000000-0005-0000-0000-0000090A0000}"/>
    <cellStyle name="Neutral 13" xfId="1432" xr:uid="{00000000-0005-0000-0000-00000A0A0000}"/>
    <cellStyle name="Neutral 14" xfId="1433" xr:uid="{00000000-0005-0000-0000-00000B0A0000}"/>
    <cellStyle name="Neutral 15" xfId="1434" xr:uid="{00000000-0005-0000-0000-00000C0A0000}"/>
    <cellStyle name="Neutral 16" xfId="1435" xr:uid="{00000000-0005-0000-0000-00000D0A0000}"/>
    <cellStyle name="Neutral 2" xfId="1436" xr:uid="{00000000-0005-0000-0000-00000E0A0000}"/>
    <cellStyle name="Neutral 2 2" xfId="1437" xr:uid="{00000000-0005-0000-0000-00000F0A0000}"/>
    <cellStyle name="Neutral 2 3" xfId="1438" xr:uid="{00000000-0005-0000-0000-0000100A0000}"/>
    <cellStyle name="Neutral 3" xfId="1439" xr:uid="{00000000-0005-0000-0000-0000110A0000}"/>
    <cellStyle name="Neutral 4" xfId="1440" xr:uid="{00000000-0005-0000-0000-0000120A0000}"/>
    <cellStyle name="Neutral 5" xfId="1441" xr:uid="{00000000-0005-0000-0000-0000130A0000}"/>
    <cellStyle name="Neutral 6" xfId="1442" xr:uid="{00000000-0005-0000-0000-0000140A0000}"/>
    <cellStyle name="Neutral 7" xfId="1443" xr:uid="{00000000-0005-0000-0000-0000150A0000}"/>
    <cellStyle name="Neutral 8" xfId="1444" xr:uid="{00000000-0005-0000-0000-0000160A0000}"/>
    <cellStyle name="Neutral 9" xfId="1445" xr:uid="{00000000-0005-0000-0000-0000170A0000}"/>
    <cellStyle name="no dec" xfId="1446" xr:uid="{00000000-0005-0000-0000-0000180A0000}"/>
    <cellStyle name="Normal" xfId="0" builtinId="0"/>
    <cellStyle name="Normal - Style1" xfId="1447" xr:uid="{00000000-0005-0000-0000-00001A0A0000}"/>
    <cellStyle name="Normal - Style1 10" xfId="2677" xr:uid="{00000000-0005-0000-0000-00001B0A0000}"/>
    <cellStyle name="Normal - Style1 2" xfId="1448" xr:uid="{00000000-0005-0000-0000-00001C0A0000}"/>
    <cellStyle name="Normal - Style1 2 2" xfId="1449" xr:uid="{00000000-0005-0000-0000-00001D0A0000}"/>
    <cellStyle name="Normal - Style1 2 2 2" xfId="1450" xr:uid="{00000000-0005-0000-0000-00001E0A0000}"/>
    <cellStyle name="Normal - Style1 2 3" xfId="1451" xr:uid="{00000000-0005-0000-0000-00001F0A0000}"/>
    <cellStyle name="Normal - Style1 2 4" xfId="1452" xr:uid="{00000000-0005-0000-0000-0000200A0000}"/>
    <cellStyle name="Normal - Style1 3" xfId="1453" xr:uid="{00000000-0005-0000-0000-0000210A0000}"/>
    <cellStyle name="Normal - Style1 3 2" xfId="1454" xr:uid="{00000000-0005-0000-0000-0000220A0000}"/>
    <cellStyle name="Normal - Style1 4" xfId="1455" xr:uid="{00000000-0005-0000-0000-0000230A0000}"/>
    <cellStyle name="Normal - Style1 4 2" xfId="1456" xr:uid="{00000000-0005-0000-0000-0000240A0000}"/>
    <cellStyle name="Normal - Style1 5" xfId="1457" xr:uid="{00000000-0005-0000-0000-0000250A0000}"/>
    <cellStyle name="Normal - Style1 5 2" xfId="1458" xr:uid="{00000000-0005-0000-0000-0000260A0000}"/>
    <cellStyle name="Normal - Style1 6" xfId="1459" xr:uid="{00000000-0005-0000-0000-0000270A0000}"/>
    <cellStyle name="Normal - Style1_4_Pembangunan JTM Baru Penyulang CPU 5" xfId="1460" xr:uid="{00000000-0005-0000-0000-0000280A0000}"/>
    <cellStyle name="Normal - Style2" xfId="1461" xr:uid="{00000000-0005-0000-0000-0000290A0000}"/>
    <cellStyle name="Normal - Style3" xfId="1462" xr:uid="{00000000-0005-0000-0000-00002A0A0000}"/>
    <cellStyle name="Normal - Style6" xfId="1463" xr:uid="{00000000-0005-0000-0000-00002B0A0000}"/>
    <cellStyle name="Normal 10" xfId="1464" xr:uid="{00000000-0005-0000-0000-00002C0A0000}"/>
    <cellStyle name="Normal 10 2" xfId="1465" xr:uid="{00000000-0005-0000-0000-00002D0A0000}"/>
    <cellStyle name="Normal 10 2 2" xfId="1466" xr:uid="{00000000-0005-0000-0000-00002E0A0000}"/>
    <cellStyle name="Normal 10 2 2 2" xfId="1467" xr:uid="{00000000-0005-0000-0000-00002F0A0000}"/>
    <cellStyle name="Normal 10 2 3" xfId="3647" xr:uid="{00000000-0005-0000-0000-0000300A0000}"/>
    <cellStyle name="Normal 10 3" xfId="1468" xr:uid="{00000000-0005-0000-0000-0000310A0000}"/>
    <cellStyle name="Normal 10_4_Pembangunan JTM Baru Penyulang CPU 5" xfId="1469" xr:uid="{00000000-0005-0000-0000-0000320A0000}"/>
    <cellStyle name="Normal 100" xfId="1470" xr:uid="{00000000-0005-0000-0000-0000330A0000}"/>
    <cellStyle name="Normal 100 2" xfId="1471" xr:uid="{00000000-0005-0000-0000-0000340A0000}"/>
    <cellStyle name="Normal 101" xfId="1472" xr:uid="{00000000-0005-0000-0000-0000350A0000}"/>
    <cellStyle name="Normal 101 2" xfId="1473" xr:uid="{00000000-0005-0000-0000-0000360A0000}"/>
    <cellStyle name="Normal 101 2 2" xfId="1474" xr:uid="{00000000-0005-0000-0000-0000370A0000}"/>
    <cellStyle name="Normal 101 2 2 2" xfId="3650" xr:uid="{00000000-0005-0000-0000-0000380A0000}"/>
    <cellStyle name="Normal 101 2 3" xfId="3649" xr:uid="{00000000-0005-0000-0000-0000390A0000}"/>
    <cellStyle name="Normal 101 3" xfId="3648" xr:uid="{00000000-0005-0000-0000-00003A0A0000}"/>
    <cellStyle name="Normal 101_FORMAT SKK luncuran" xfId="1475" xr:uid="{00000000-0005-0000-0000-00003B0A0000}"/>
    <cellStyle name="Normal 102" xfId="1476" xr:uid="{00000000-0005-0000-0000-00003C0A0000}"/>
    <cellStyle name="Normal 102 2" xfId="3651" xr:uid="{00000000-0005-0000-0000-00003D0A0000}"/>
    <cellStyle name="Normal 103" xfId="1477" xr:uid="{00000000-0005-0000-0000-00003E0A0000}"/>
    <cellStyle name="Normal 103 2" xfId="3652" xr:uid="{00000000-0005-0000-0000-00003F0A0000}"/>
    <cellStyle name="Normal 104" xfId="1478" xr:uid="{00000000-0005-0000-0000-0000400A0000}"/>
    <cellStyle name="Normal 104 2" xfId="3653" xr:uid="{00000000-0005-0000-0000-0000410A0000}"/>
    <cellStyle name="Normal 105" xfId="1479" xr:uid="{00000000-0005-0000-0000-0000420A0000}"/>
    <cellStyle name="Normal 105 2" xfId="3654" xr:uid="{00000000-0005-0000-0000-0000430A0000}"/>
    <cellStyle name="Normal 106" xfId="1480" xr:uid="{00000000-0005-0000-0000-0000440A0000}"/>
    <cellStyle name="Normal 107" xfId="1481" xr:uid="{00000000-0005-0000-0000-0000450A0000}"/>
    <cellStyle name="Normal 107 2" xfId="3655" xr:uid="{00000000-0005-0000-0000-0000460A0000}"/>
    <cellStyle name="Normal 108" xfId="1482" xr:uid="{00000000-0005-0000-0000-0000470A0000}"/>
    <cellStyle name="Normal 108 2" xfId="3656" xr:uid="{00000000-0005-0000-0000-0000480A0000}"/>
    <cellStyle name="Normal 109" xfId="1483" xr:uid="{00000000-0005-0000-0000-0000490A0000}"/>
    <cellStyle name="Normal 109 2" xfId="3657" xr:uid="{00000000-0005-0000-0000-00004A0A0000}"/>
    <cellStyle name="Normal 11" xfId="1484" xr:uid="{00000000-0005-0000-0000-00004B0A0000}"/>
    <cellStyle name="Normal 11 2" xfId="1485" xr:uid="{00000000-0005-0000-0000-00004C0A0000}"/>
    <cellStyle name="Normal 11 2 2" xfId="1486" xr:uid="{00000000-0005-0000-0000-00004D0A0000}"/>
    <cellStyle name="Normal 11 3" xfId="1487" xr:uid="{00000000-0005-0000-0000-00004E0A0000}"/>
    <cellStyle name="Normal 11 3 2" xfId="1488" xr:uid="{00000000-0005-0000-0000-00004F0A0000}"/>
    <cellStyle name="Normal 11 4" xfId="1489" xr:uid="{00000000-0005-0000-0000-0000500A0000}"/>
    <cellStyle name="Normal 11 4 2" xfId="1490" xr:uid="{00000000-0005-0000-0000-0000510A0000}"/>
    <cellStyle name="Normal 11 5" xfId="1491" xr:uid="{00000000-0005-0000-0000-0000520A0000}"/>
    <cellStyle name="Normal 11 5 2" xfId="1492" xr:uid="{00000000-0005-0000-0000-0000530A0000}"/>
    <cellStyle name="Normal 11 6" xfId="1493" xr:uid="{00000000-0005-0000-0000-0000540A0000}"/>
    <cellStyle name="Normal 11 6 2" xfId="1494" xr:uid="{00000000-0005-0000-0000-0000550A0000}"/>
    <cellStyle name="Normal 11 7" xfId="3658" xr:uid="{00000000-0005-0000-0000-0000560A0000}"/>
    <cellStyle name="Normal 11_Book3" xfId="1495" xr:uid="{00000000-0005-0000-0000-0000570A0000}"/>
    <cellStyle name="Normal 110" xfId="1496" xr:uid="{00000000-0005-0000-0000-0000580A0000}"/>
    <cellStyle name="Normal 110 2" xfId="3659" xr:uid="{00000000-0005-0000-0000-0000590A0000}"/>
    <cellStyle name="Normal 111" xfId="1497" xr:uid="{00000000-0005-0000-0000-00005A0A0000}"/>
    <cellStyle name="Normal 111 2" xfId="3660" xr:uid="{00000000-0005-0000-0000-00005B0A0000}"/>
    <cellStyle name="Normal 112" xfId="1498" xr:uid="{00000000-0005-0000-0000-00005C0A0000}"/>
    <cellStyle name="Normal 112 2" xfId="3661" xr:uid="{00000000-0005-0000-0000-00005D0A0000}"/>
    <cellStyle name="Normal 113" xfId="1499" xr:uid="{00000000-0005-0000-0000-00005E0A0000}"/>
    <cellStyle name="Normal 113 2" xfId="3662" xr:uid="{00000000-0005-0000-0000-00005F0A0000}"/>
    <cellStyle name="Normal 114" xfId="1500" xr:uid="{00000000-0005-0000-0000-0000600A0000}"/>
    <cellStyle name="Normal 114 2" xfId="3663" xr:uid="{00000000-0005-0000-0000-0000610A0000}"/>
    <cellStyle name="Normal 115" xfId="1501" xr:uid="{00000000-0005-0000-0000-0000620A0000}"/>
    <cellStyle name="Normal 115 2" xfId="3664" xr:uid="{00000000-0005-0000-0000-0000630A0000}"/>
    <cellStyle name="Normal 116" xfId="1502" xr:uid="{00000000-0005-0000-0000-0000640A0000}"/>
    <cellStyle name="Normal 116 2" xfId="3665" xr:uid="{00000000-0005-0000-0000-0000650A0000}"/>
    <cellStyle name="Normal 117" xfId="1503" xr:uid="{00000000-0005-0000-0000-0000660A0000}"/>
    <cellStyle name="Normal 117 2" xfId="1504" xr:uid="{00000000-0005-0000-0000-0000670A0000}"/>
    <cellStyle name="Normal 117 2 2" xfId="1505" xr:uid="{00000000-0005-0000-0000-0000680A0000}"/>
    <cellStyle name="Normal 117 2 2 2" xfId="3668" xr:uid="{00000000-0005-0000-0000-0000690A0000}"/>
    <cellStyle name="Normal 117 2 3" xfId="3667" xr:uid="{00000000-0005-0000-0000-00006A0A0000}"/>
    <cellStyle name="Normal 117 3" xfId="3666" xr:uid="{00000000-0005-0000-0000-00006B0A0000}"/>
    <cellStyle name="Normal 118" xfId="1506" xr:uid="{00000000-0005-0000-0000-00006C0A0000}"/>
    <cellStyle name="Normal 118 2" xfId="3669" xr:uid="{00000000-0005-0000-0000-00006D0A0000}"/>
    <cellStyle name="Normal 119" xfId="1507" xr:uid="{00000000-0005-0000-0000-00006E0A0000}"/>
    <cellStyle name="Normal 119 2" xfId="3670" xr:uid="{00000000-0005-0000-0000-00006F0A0000}"/>
    <cellStyle name="Normal 12" xfId="1508" xr:uid="{00000000-0005-0000-0000-0000700A0000}"/>
    <cellStyle name="Normal 12 2" xfId="1509" xr:uid="{00000000-0005-0000-0000-0000710A0000}"/>
    <cellStyle name="Normal 12 2 2" xfId="1510" xr:uid="{00000000-0005-0000-0000-0000720A0000}"/>
    <cellStyle name="Normal 12 3" xfId="2669" xr:uid="{00000000-0005-0000-0000-0000730A0000}"/>
    <cellStyle name="Normal 12_Book3" xfId="1511" xr:uid="{00000000-0005-0000-0000-0000740A0000}"/>
    <cellStyle name="Normal 120" xfId="1512" xr:uid="{00000000-0005-0000-0000-0000750A0000}"/>
    <cellStyle name="Normal 120 2" xfId="3671" xr:uid="{00000000-0005-0000-0000-0000760A0000}"/>
    <cellStyle name="Normal 121" xfId="1513" xr:uid="{00000000-0005-0000-0000-0000770A0000}"/>
    <cellStyle name="Normal 121 2" xfId="3672" xr:uid="{00000000-0005-0000-0000-0000780A0000}"/>
    <cellStyle name="Normal 122" xfId="1514" xr:uid="{00000000-0005-0000-0000-0000790A0000}"/>
    <cellStyle name="Normal 122 2" xfId="3673" xr:uid="{00000000-0005-0000-0000-00007A0A0000}"/>
    <cellStyle name="Normal 123" xfId="1515" xr:uid="{00000000-0005-0000-0000-00007B0A0000}"/>
    <cellStyle name="Normal 123 2" xfId="3674" xr:uid="{00000000-0005-0000-0000-00007C0A0000}"/>
    <cellStyle name="Normal 124" xfId="1516" xr:uid="{00000000-0005-0000-0000-00007D0A0000}"/>
    <cellStyle name="Normal 124 2" xfId="3675" xr:uid="{00000000-0005-0000-0000-00007E0A0000}"/>
    <cellStyle name="Normal 125" xfId="1517" xr:uid="{00000000-0005-0000-0000-00007F0A0000}"/>
    <cellStyle name="Normal 125 2" xfId="3676" xr:uid="{00000000-0005-0000-0000-0000800A0000}"/>
    <cellStyle name="Normal 126" xfId="1518" xr:uid="{00000000-0005-0000-0000-0000810A0000}"/>
    <cellStyle name="Normal 126 2" xfId="1519" xr:uid="{00000000-0005-0000-0000-0000820A0000}"/>
    <cellStyle name="Normal 126 2 2" xfId="3678" xr:uid="{00000000-0005-0000-0000-0000830A0000}"/>
    <cellStyle name="Normal 126 3" xfId="3677" xr:uid="{00000000-0005-0000-0000-0000840A0000}"/>
    <cellStyle name="Normal 127" xfId="1520" xr:uid="{00000000-0005-0000-0000-0000850A0000}"/>
    <cellStyle name="Normal 127 2" xfId="3679" xr:uid="{00000000-0005-0000-0000-0000860A0000}"/>
    <cellStyle name="Normal 128" xfId="1521" xr:uid="{00000000-0005-0000-0000-0000870A0000}"/>
    <cellStyle name="Normal 128 2" xfId="3680" xr:uid="{00000000-0005-0000-0000-0000880A0000}"/>
    <cellStyle name="Normal 129" xfId="1522" xr:uid="{00000000-0005-0000-0000-0000890A0000}"/>
    <cellStyle name="Normal 129 2" xfId="3681" xr:uid="{00000000-0005-0000-0000-00008A0A0000}"/>
    <cellStyle name="Normal 13" xfId="1523" xr:uid="{00000000-0005-0000-0000-00008B0A0000}"/>
    <cellStyle name="Normal 13 2" xfId="1524" xr:uid="{00000000-0005-0000-0000-00008C0A0000}"/>
    <cellStyle name="Normal 13 2 2" xfId="1525" xr:uid="{00000000-0005-0000-0000-00008D0A0000}"/>
    <cellStyle name="Normal 13 3" xfId="1526" xr:uid="{00000000-0005-0000-0000-00008E0A0000}"/>
    <cellStyle name="Normal 13 3 2" xfId="1527" xr:uid="{00000000-0005-0000-0000-00008F0A0000}"/>
    <cellStyle name="Normal 13 4" xfId="1528" xr:uid="{00000000-0005-0000-0000-0000900A0000}"/>
    <cellStyle name="Normal 13_Book3" xfId="1529" xr:uid="{00000000-0005-0000-0000-0000910A0000}"/>
    <cellStyle name="Normal 130" xfId="1530" xr:uid="{00000000-0005-0000-0000-0000920A0000}"/>
    <cellStyle name="Normal 130 2" xfId="3682" xr:uid="{00000000-0005-0000-0000-0000930A0000}"/>
    <cellStyle name="Normal 131" xfId="1531" xr:uid="{00000000-0005-0000-0000-0000940A0000}"/>
    <cellStyle name="Normal 131 2" xfId="3683" xr:uid="{00000000-0005-0000-0000-0000950A0000}"/>
    <cellStyle name="Normal 132" xfId="1532" xr:uid="{00000000-0005-0000-0000-0000960A0000}"/>
    <cellStyle name="Normal 132 2" xfId="3684" xr:uid="{00000000-0005-0000-0000-0000970A0000}"/>
    <cellStyle name="Normal 133" xfId="1533" xr:uid="{00000000-0005-0000-0000-0000980A0000}"/>
    <cellStyle name="Normal 134" xfId="1534" xr:uid="{00000000-0005-0000-0000-0000990A0000}"/>
    <cellStyle name="Normal 134 2" xfId="1535" xr:uid="{00000000-0005-0000-0000-00009A0A0000}"/>
    <cellStyle name="Normal 134 2 2" xfId="3686" xr:uid="{00000000-0005-0000-0000-00009B0A0000}"/>
    <cellStyle name="Normal 134 3" xfId="3685" xr:uid="{00000000-0005-0000-0000-00009C0A0000}"/>
    <cellStyle name="Normal 135" xfId="1536" xr:uid="{00000000-0005-0000-0000-00009D0A0000}"/>
    <cellStyle name="Normal 135 2" xfId="3687" xr:uid="{00000000-0005-0000-0000-00009E0A0000}"/>
    <cellStyle name="Normal 136" xfId="1537" xr:uid="{00000000-0005-0000-0000-00009F0A0000}"/>
    <cellStyle name="Normal 136 2" xfId="3688" xr:uid="{00000000-0005-0000-0000-0000A00A0000}"/>
    <cellStyle name="Normal 137" xfId="1538" xr:uid="{00000000-0005-0000-0000-0000A10A0000}"/>
    <cellStyle name="Normal 137 2" xfId="1539" xr:uid="{00000000-0005-0000-0000-0000A20A0000}"/>
    <cellStyle name="Normal 137 2 2" xfId="2673" xr:uid="{00000000-0005-0000-0000-0000A30A0000}"/>
    <cellStyle name="Normal 137 2 2 2" xfId="3844" xr:uid="{00000000-0005-0000-0000-0000A40A0000}"/>
    <cellStyle name="Normal 137 2 3" xfId="3690" xr:uid="{00000000-0005-0000-0000-0000A50A0000}"/>
    <cellStyle name="Normal 137 3" xfId="2670" xr:uid="{00000000-0005-0000-0000-0000A60A0000}"/>
    <cellStyle name="Normal 137 3 2" xfId="3842" xr:uid="{00000000-0005-0000-0000-0000A70A0000}"/>
    <cellStyle name="Normal 137 4" xfId="3689" xr:uid="{00000000-0005-0000-0000-0000A80A0000}"/>
    <cellStyle name="Normal 14" xfId="1540" xr:uid="{00000000-0005-0000-0000-0000A90A0000}"/>
    <cellStyle name="Normal 14 2" xfId="1541" xr:uid="{00000000-0005-0000-0000-0000AA0A0000}"/>
    <cellStyle name="Normal 14 2 2" xfId="1542" xr:uid="{00000000-0005-0000-0000-0000AB0A0000}"/>
    <cellStyle name="Normal 14 2 2 2" xfId="1543" xr:uid="{00000000-0005-0000-0000-0000AC0A0000}"/>
    <cellStyle name="Normal 14 2 2 2 2" xfId="1544" xr:uid="{00000000-0005-0000-0000-0000AD0A0000}"/>
    <cellStyle name="Normal 14 2 2 2 2 2" xfId="1545" xr:uid="{00000000-0005-0000-0000-0000AE0A0000}"/>
    <cellStyle name="Normal 14 2 2 2 2 2 2" xfId="1546" xr:uid="{00000000-0005-0000-0000-0000AF0A0000}"/>
    <cellStyle name="Normal 14 2 2 2 2 2 2 2" xfId="1547" xr:uid="{00000000-0005-0000-0000-0000B00A0000}"/>
    <cellStyle name="Normal 14 2 2 2 2 2 3" xfId="3692" xr:uid="{00000000-0005-0000-0000-0000B10A0000}"/>
    <cellStyle name="Normal 14 2 2 2 2 2_4_Pembangunan JTM Baru Penyulang CPU 5" xfId="1548" xr:uid="{00000000-0005-0000-0000-0000B20A0000}"/>
    <cellStyle name="Normal 14 2 2 2 2 3" xfId="1549" xr:uid="{00000000-0005-0000-0000-0000B30A0000}"/>
    <cellStyle name="Normal 14 2 2 2 3" xfId="1550" xr:uid="{00000000-0005-0000-0000-0000B40A0000}"/>
    <cellStyle name="Normal 14 2 2 2 3 2" xfId="1551" xr:uid="{00000000-0005-0000-0000-0000B50A0000}"/>
    <cellStyle name="Normal 14 2 2 2 4" xfId="3691" xr:uid="{00000000-0005-0000-0000-0000B60A0000}"/>
    <cellStyle name="Normal 14 2 2 2_4_Pembangunan JTM Baru Penyulang CPU 5" xfId="1552" xr:uid="{00000000-0005-0000-0000-0000B70A0000}"/>
    <cellStyle name="Normal 14 2 2 3" xfId="1553" xr:uid="{00000000-0005-0000-0000-0000B80A0000}"/>
    <cellStyle name="Normal 14 2 2 3 2" xfId="1554" xr:uid="{00000000-0005-0000-0000-0000B90A0000}"/>
    <cellStyle name="Normal 14 2 2 3 2 2" xfId="1555" xr:uid="{00000000-0005-0000-0000-0000BA0A0000}"/>
    <cellStyle name="Normal 14 2 2 3 3" xfId="3693" xr:uid="{00000000-0005-0000-0000-0000BB0A0000}"/>
    <cellStyle name="Normal 14 2 2 3_4_Pembangunan JTM Baru Penyulang CPU 5" xfId="1556" xr:uid="{00000000-0005-0000-0000-0000BC0A0000}"/>
    <cellStyle name="Normal 14 2 2 4" xfId="1557" xr:uid="{00000000-0005-0000-0000-0000BD0A0000}"/>
    <cellStyle name="Normal 14 2 3" xfId="1558" xr:uid="{00000000-0005-0000-0000-0000BE0A0000}"/>
    <cellStyle name="Normal 14 2 3 2" xfId="1559" xr:uid="{00000000-0005-0000-0000-0000BF0A0000}"/>
    <cellStyle name="Normal 14 2 3 2 2" xfId="1560" xr:uid="{00000000-0005-0000-0000-0000C00A0000}"/>
    <cellStyle name="Normal 14 2 3 2 2 2" xfId="1561" xr:uid="{00000000-0005-0000-0000-0000C10A0000}"/>
    <cellStyle name="Normal 14 2 3 2 3" xfId="3694" xr:uid="{00000000-0005-0000-0000-0000C20A0000}"/>
    <cellStyle name="Normal 14 2 3 2_4_Pembangunan JTM Baru Penyulang CPU 5" xfId="1562" xr:uid="{00000000-0005-0000-0000-0000C30A0000}"/>
    <cellStyle name="Normal 14 2 3 3" xfId="1563" xr:uid="{00000000-0005-0000-0000-0000C40A0000}"/>
    <cellStyle name="Normal 14 2 4" xfId="1564" xr:uid="{00000000-0005-0000-0000-0000C50A0000}"/>
    <cellStyle name="Normal 14 2 4 2" xfId="1565" xr:uid="{00000000-0005-0000-0000-0000C60A0000}"/>
    <cellStyle name="Normal 14 3" xfId="1566" xr:uid="{00000000-0005-0000-0000-0000C70A0000}"/>
    <cellStyle name="Normal 14 3 2" xfId="3695" xr:uid="{00000000-0005-0000-0000-0000C80A0000}"/>
    <cellStyle name="Normal 14 4" xfId="1567" xr:uid="{00000000-0005-0000-0000-0000C90A0000}"/>
    <cellStyle name="Normal 14 4 2" xfId="3696" xr:uid="{00000000-0005-0000-0000-0000CA0A0000}"/>
    <cellStyle name="Normal 14 5" xfId="1568" xr:uid="{00000000-0005-0000-0000-0000CB0A0000}"/>
    <cellStyle name="Normal 15" xfId="1569" xr:uid="{00000000-0005-0000-0000-0000CC0A0000}"/>
    <cellStyle name="Normal 15 2" xfId="1570" xr:uid="{00000000-0005-0000-0000-0000CD0A0000}"/>
    <cellStyle name="Normal 16" xfId="1571" xr:uid="{00000000-0005-0000-0000-0000CE0A0000}"/>
    <cellStyle name="Normal 16 2" xfId="1572" xr:uid="{00000000-0005-0000-0000-0000CF0A0000}"/>
    <cellStyle name="Normal 16 2 2" xfId="3225" xr:uid="{00000000-0005-0000-0000-0000D00A0000}"/>
    <cellStyle name="Normal 16 3" xfId="1573" xr:uid="{00000000-0005-0000-0000-0000D10A0000}"/>
    <cellStyle name="Normal 16 3 2" xfId="1574" xr:uid="{00000000-0005-0000-0000-0000D20A0000}"/>
    <cellStyle name="Normal 16 3 2 2" xfId="3227" xr:uid="{00000000-0005-0000-0000-0000D30A0000}"/>
    <cellStyle name="Normal 16 3 3" xfId="3226" xr:uid="{00000000-0005-0000-0000-0000D40A0000}"/>
    <cellStyle name="Normal 16 4" xfId="1575" xr:uid="{00000000-0005-0000-0000-0000D50A0000}"/>
    <cellStyle name="Normal 16 4 2" xfId="1576" xr:uid="{00000000-0005-0000-0000-0000D60A0000}"/>
    <cellStyle name="Normal 16 5" xfId="1577" xr:uid="{00000000-0005-0000-0000-0000D70A0000}"/>
    <cellStyle name="Normal 16_4_Pembangunan JTM Baru Penyulang CPU 5" xfId="1578" xr:uid="{00000000-0005-0000-0000-0000D80A0000}"/>
    <cellStyle name="Normal 17" xfId="1579" xr:uid="{00000000-0005-0000-0000-0000D90A0000}"/>
    <cellStyle name="Normal 17 2" xfId="1580" xr:uid="{00000000-0005-0000-0000-0000DA0A0000}"/>
    <cellStyle name="Normal 17 3" xfId="1581" xr:uid="{00000000-0005-0000-0000-0000DB0A0000}"/>
    <cellStyle name="Normal 17 3 2" xfId="1582" xr:uid="{00000000-0005-0000-0000-0000DC0A0000}"/>
    <cellStyle name="Normal 17 4" xfId="1583" xr:uid="{00000000-0005-0000-0000-0000DD0A0000}"/>
    <cellStyle name="Normal 17 4 2" xfId="1584" xr:uid="{00000000-0005-0000-0000-0000DE0A0000}"/>
    <cellStyle name="Normal 17 5" xfId="1585" xr:uid="{00000000-0005-0000-0000-0000DF0A0000}"/>
    <cellStyle name="Normal 17 5 2" xfId="1586" xr:uid="{00000000-0005-0000-0000-0000E00A0000}"/>
    <cellStyle name="Normal 17 6" xfId="1587" xr:uid="{00000000-0005-0000-0000-0000E10A0000}"/>
    <cellStyle name="Normal 17 6 2" xfId="3697" xr:uid="{00000000-0005-0000-0000-0000E20A0000}"/>
    <cellStyle name="Normal 17 7" xfId="1588" xr:uid="{00000000-0005-0000-0000-0000E30A0000}"/>
    <cellStyle name="Normal 17_B2-Ds. Pakis Putih" xfId="1589" xr:uid="{00000000-0005-0000-0000-0000E40A0000}"/>
    <cellStyle name="Normal 18" xfId="1590" xr:uid="{00000000-0005-0000-0000-0000E50A0000}"/>
    <cellStyle name="Normal 18 2" xfId="1591" xr:uid="{00000000-0005-0000-0000-0000E60A0000}"/>
    <cellStyle name="Normal 18 2 2" xfId="1592" xr:uid="{00000000-0005-0000-0000-0000E70A0000}"/>
    <cellStyle name="Normal 18 3" xfId="1593" xr:uid="{00000000-0005-0000-0000-0000E80A0000}"/>
    <cellStyle name="Normal 18 3 2" xfId="1594" xr:uid="{00000000-0005-0000-0000-0000E90A0000}"/>
    <cellStyle name="Normal 18 4" xfId="1595" xr:uid="{00000000-0005-0000-0000-0000EA0A0000}"/>
    <cellStyle name="Normal 18 5" xfId="3228" xr:uid="{00000000-0005-0000-0000-0000EB0A0000}"/>
    <cellStyle name="Normal 18_4_Pembangunan JTM Baru Penyulang CPU 5" xfId="1596" xr:uid="{00000000-0005-0000-0000-0000EC0A0000}"/>
    <cellStyle name="Normal 19" xfId="1597" xr:uid="{00000000-0005-0000-0000-0000ED0A0000}"/>
    <cellStyle name="Normal 19 2" xfId="3229" xr:uid="{00000000-0005-0000-0000-0000EE0A0000}"/>
    <cellStyle name="Normal 2" xfId="1598" xr:uid="{00000000-0005-0000-0000-0000EF0A0000}"/>
    <cellStyle name="Normal 2 10" xfId="1599" xr:uid="{00000000-0005-0000-0000-0000F00A0000}"/>
    <cellStyle name="Normal 2 10 2" xfId="1600" xr:uid="{00000000-0005-0000-0000-0000F10A0000}"/>
    <cellStyle name="Normal 2 10 2 2" xfId="1601" xr:uid="{00000000-0005-0000-0000-0000F20A0000}"/>
    <cellStyle name="Normal 2 10 3" xfId="3698" xr:uid="{00000000-0005-0000-0000-0000F30A0000}"/>
    <cellStyle name="Normal 2 100" xfId="1602" xr:uid="{00000000-0005-0000-0000-0000F40A0000}"/>
    <cellStyle name="Normal 2 100 2" xfId="1603" xr:uid="{00000000-0005-0000-0000-0000F50A0000}"/>
    <cellStyle name="Normal 2 101" xfId="1604" xr:uid="{00000000-0005-0000-0000-0000F60A0000}"/>
    <cellStyle name="Normal 2 101 2" xfId="1605" xr:uid="{00000000-0005-0000-0000-0000F70A0000}"/>
    <cellStyle name="Normal 2 102" xfId="1606" xr:uid="{00000000-0005-0000-0000-0000F80A0000}"/>
    <cellStyle name="Normal 2 102 2" xfId="1607" xr:uid="{00000000-0005-0000-0000-0000F90A0000}"/>
    <cellStyle name="Normal 2 103" xfId="1608" xr:uid="{00000000-0005-0000-0000-0000FA0A0000}"/>
    <cellStyle name="Normal 2 103 2" xfId="1609" xr:uid="{00000000-0005-0000-0000-0000FB0A0000}"/>
    <cellStyle name="Normal 2 104" xfId="1610" xr:uid="{00000000-0005-0000-0000-0000FC0A0000}"/>
    <cellStyle name="Normal 2 105" xfId="1611" xr:uid="{00000000-0005-0000-0000-0000FD0A0000}"/>
    <cellStyle name="Normal 2 106" xfId="1612" xr:uid="{00000000-0005-0000-0000-0000FE0A0000}"/>
    <cellStyle name="Normal 2 106 2" xfId="3230" xr:uid="{00000000-0005-0000-0000-0000FF0A0000}"/>
    <cellStyle name="Normal 2 107" xfId="1613" xr:uid="{00000000-0005-0000-0000-0000000B0000}"/>
    <cellStyle name="Normal 2 108" xfId="1614" xr:uid="{00000000-0005-0000-0000-0000010B0000}"/>
    <cellStyle name="Normal 2 108 2" xfId="1615" xr:uid="{00000000-0005-0000-0000-0000020B0000}"/>
    <cellStyle name="Normal 2 108 2 2" xfId="3700" xr:uid="{00000000-0005-0000-0000-0000030B0000}"/>
    <cellStyle name="Normal 2 108 3" xfId="3699" xr:uid="{00000000-0005-0000-0000-0000040B0000}"/>
    <cellStyle name="Normal 2 11" xfId="1616" xr:uid="{00000000-0005-0000-0000-0000050B0000}"/>
    <cellStyle name="Normal 2 11 2" xfId="1617" xr:uid="{00000000-0005-0000-0000-0000060B0000}"/>
    <cellStyle name="Normal 2 11 2 2" xfId="3232" xr:uid="{00000000-0005-0000-0000-0000070B0000}"/>
    <cellStyle name="Normal 2 11 3" xfId="1618" xr:uid="{00000000-0005-0000-0000-0000080B0000}"/>
    <cellStyle name="Normal 2 11 3 2" xfId="3233" xr:uid="{00000000-0005-0000-0000-0000090B0000}"/>
    <cellStyle name="Normal 2 11 4" xfId="1619" xr:uid="{00000000-0005-0000-0000-00000A0B0000}"/>
    <cellStyle name="Normal 2 11 4 2" xfId="3234" xr:uid="{00000000-0005-0000-0000-00000B0B0000}"/>
    <cellStyle name="Normal 2 11 5" xfId="3231" xr:uid="{00000000-0005-0000-0000-00000C0B0000}"/>
    <cellStyle name="Normal 2 12" xfId="1620" xr:uid="{00000000-0005-0000-0000-00000D0B0000}"/>
    <cellStyle name="Normal 2 12 2" xfId="1621" xr:uid="{00000000-0005-0000-0000-00000E0B0000}"/>
    <cellStyle name="Normal 2 12 2 2" xfId="3236" xr:uid="{00000000-0005-0000-0000-00000F0B0000}"/>
    <cellStyle name="Normal 2 12 3" xfId="3235" xr:uid="{00000000-0005-0000-0000-0000100B0000}"/>
    <cellStyle name="Normal 2 12_SR DERET_ASLI" xfId="1622" xr:uid="{00000000-0005-0000-0000-0000110B0000}"/>
    <cellStyle name="Normal 2 13" xfId="1623" xr:uid="{00000000-0005-0000-0000-0000120B0000}"/>
    <cellStyle name="Normal 2 13 2" xfId="3237" xr:uid="{00000000-0005-0000-0000-0000130B0000}"/>
    <cellStyle name="Normal 2 14" xfId="1624" xr:uid="{00000000-0005-0000-0000-0000140B0000}"/>
    <cellStyle name="Normal 2 14 2" xfId="3701" xr:uid="{00000000-0005-0000-0000-0000150B0000}"/>
    <cellStyle name="Normal 2 15" xfId="1625" xr:uid="{00000000-0005-0000-0000-0000160B0000}"/>
    <cellStyle name="Normal 2 15 2" xfId="3238" xr:uid="{00000000-0005-0000-0000-0000170B0000}"/>
    <cellStyle name="Normal 2 16" xfId="1626" xr:uid="{00000000-0005-0000-0000-0000180B0000}"/>
    <cellStyle name="Normal 2 16 2" xfId="1627" xr:uid="{00000000-0005-0000-0000-0000190B0000}"/>
    <cellStyle name="Normal 2 17" xfId="1628" xr:uid="{00000000-0005-0000-0000-00001A0B0000}"/>
    <cellStyle name="Normal 2 17 2" xfId="1629" xr:uid="{00000000-0005-0000-0000-00001B0B0000}"/>
    <cellStyle name="Normal 2 18" xfId="1630" xr:uid="{00000000-0005-0000-0000-00001C0B0000}"/>
    <cellStyle name="Normal 2 18 2" xfId="1631" xr:uid="{00000000-0005-0000-0000-00001D0B0000}"/>
    <cellStyle name="Normal 2 19" xfId="1632" xr:uid="{00000000-0005-0000-0000-00001E0B0000}"/>
    <cellStyle name="Normal 2 19 2" xfId="1633" xr:uid="{00000000-0005-0000-0000-00001F0B0000}"/>
    <cellStyle name="Normal 2 2" xfId="1634" xr:uid="{00000000-0005-0000-0000-0000200B0000}"/>
    <cellStyle name="Normal 2 2 10" xfId="1635" xr:uid="{00000000-0005-0000-0000-0000210B0000}"/>
    <cellStyle name="Normal 2 2 10 2" xfId="3239" xr:uid="{00000000-0005-0000-0000-0000220B0000}"/>
    <cellStyle name="Normal 2 2 11" xfId="1636" xr:uid="{00000000-0005-0000-0000-0000230B0000}"/>
    <cellStyle name="Normal 2 2 11 2" xfId="3240" xr:uid="{00000000-0005-0000-0000-0000240B0000}"/>
    <cellStyle name="Normal 2 2 12" xfId="1637" xr:uid="{00000000-0005-0000-0000-0000250B0000}"/>
    <cellStyle name="Normal 2 2 12 2" xfId="3241" xr:uid="{00000000-0005-0000-0000-0000260B0000}"/>
    <cellStyle name="Normal 2 2 13" xfId="1638" xr:uid="{00000000-0005-0000-0000-0000270B0000}"/>
    <cellStyle name="Normal 2 2 13 2" xfId="3242" xr:uid="{00000000-0005-0000-0000-0000280B0000}"/>
    <cellStyle name="Normal 2 2 14" xfId="1639" xr:uid="{00000000-0005-0000-0000-0000290B0000}"/>
    <cellStyle name="Normal 2 2 14 2" xfId="3243" xr:uid="{00000000-0005-0000-0000-00002A0B0000}"/>
    <cellStyle name="Normal 2 2 15" xfId="1640" xr:uid="{00000000-0005-0000-0000-00002B0B0000}"/>
    <cellStyle name="Normal 2 2 15 2" xfId="3244" xr:uid="{00000000-0005-0000-0000-00002C0B0000}"/>
    <cellStyle name="Normal 2 2 16" xfId="1641" xr:uid="{00000000-0005-0000-0000-00002D0B0000}"/>
    <cellStyle name="Normal 2 2 16 2" xfId="3245" xr:uid="{00000000-0005-0000-0000-00002E0B0000}"/>
    <cellStyle name="Normal 2 2 17" xfId="1642" xr:uid="{00000000-0005-0000-0000-00002F0B0000}"/>
    <cellStyle name="Normal 2 2 17 2" xfId="1643" xr:uid="{00000000-0005-0000-0000-0000300B0000}"/>
    <cellStyle name="Normal 2 2 18" xfId="1644" xr:uid="{00000000-0005-0000-0000-0000310B0000}"/>
    <cellStyle name="Normal 2 2 19" xfId="1645" xr:uid="{00000000-0005-0000-0000-0000320B0000}"/>
    <cellStyle name="Normal 2 2 2" xfId="1646" xr:uid="{00000000-0005-0000-0000-0000330B0000}"/>
    <cellStyle name="Normal 2 2 2 2" xfId="1647" xr:uid="{00000000-0005-0000-0000-0000340B0000}"/>
    <cellStyle name="Normal 2 2 2 2 2" xfId="1648" xr:uid="{00000000-0005-0000-0000-0000350B0000}"/>
    <cellStyle name="Normal 2 2 2 2 2 2" xfId="1649" xr:uid="{00000000-0005-0000-0000-0000360B0000}"/>
    <cellStyle name="Normal 2 2 2 2 3" xfId="1650" xr:uid="{00000000-0005-0000-0000-0000370B0000}"/>
    <cellStyle name="Normal 2 2 2 2 3 2" xfId="1651" xr:uid="{00000000-0005-0000-0000-0000380B0000}"/>
    <cellStyle name="Normal 2 2 2 2 3 2 2" xfId="3703" xr:uid="{00000000-0005-0000-0000-0000390B0000}"/>
    <cellStyle name="Normal 2 2 2 2 3 3" xfId="1652" xr:uid="{00000000-0005-0000-0000-00003A0B0000}"/>
    <cellStyle name="Normal 2 2 2 2 3 3 2" xfId="1653" xr:uid="{00000000-0005-0000-0000-00003B0B0000}"/>
    <cellStyle name="Normal 2 2 2 2 3 3 2 2" xfId="3705" xr:uid="{00000000-0005-0000-0000-00003C0B0000}"/>
    <cellStyle name="Normal 2 2 2 2 3 3 3" xfId="3704" xr:uid="{00000000-0005-0000-0000-00003D0B0000}"/>
    <cellStyle name="Normal 2 2 2 2 3 4" xfId="3702" xr:uid="{00000000-0005-0000-0000-00003E0B0000}"/>
    <cellStyle name="Normal 2 2 2 2 4" xfId="1654" xr:uid="{00000000-0005-0000-0000-00003F0B0000}"/>
    <cellStyle name="Normal 2 2 2 3" xfId="1655" xr:uid="{00000000-0005-0000-0000-0000400B0000}"/>
    <cellStyle name="Normal 2 2 2 4" xfId="1656" xr:uid="{00000000-0005-0000-0000-0000410B0000}"/>
    <cellStyle name="Normal 2 2 2 5" xfId="1657" xr:uid="{00000000-0005-0000-0000-0000420B0000}"/>
    <cellStyle name="Normal 2 2 2_4_Pembangunan JTM Baru Penyulang CPU 5" xfId="1658" xr:uid="{00000000-0005-0000-0000-0000430B0000}"/>
    <cellStyle name="Normal 2 2 3" xfId="1659" xr:uid="{00000000-0005-0000-0000-0000440B0000}"/>
    <cellStyle name="Normal 2 2 3 2" xfId="1660" xr:uid="{00000000-0005-0000-0000-0000450B0000}"/>
    <cellStyle name="Normal 2 2 3 2 2" xfId="1661" xr:uid="{00000000-0005-0000-0000-0000460B0000}"/>
    <cellStyle name="Normal 2 2 3 2 2 2" xfId="1662" xr:uid="{00000000-0005-0000-0000-0000470B0000}"/>
    <cellStyle name="Normal 2 2 3 2 2 3" xfId="1663" xr:uid="{00000000-0005-0000-0000-0000480B0000}"/>
    <cellStyle name="Normal 2 2 3 2 2 4" xfId="1664" xr:uid="{00000000-0005-0000-0000-0000490B0000}"/>
    <cellStyle name="Normal 2 2 3 2 2 5" xfId="1665" xr:uid="{00000000-0005-0000-0000-00004A0B0000}"/>
    <cellStyle name="Normal 2 2 3 2 2 6" xfId="1666" xr:uid="{00000000-0005-0000-0000-00004B0B0000}"/>
    <cellStyle name="Normal 2 2 3 2 2 7" xfId="1667" xr:uid="{00000000-0005-0000-0000-00004C0B0000}"/>
    <cellStyle name="Normal 2 2 3 2 2 8" xfId="1668" xr:uid="{00000000-0005-0000-0000-00004D0B0000}"/>
    <cellStyle name="Normal 2 2 3 2 2_Book2" xfId="1669" xr:uid="{00000000-0005-0000-0000-00004E0B0000}"/>
    <cellStyle name="Normal 2 2 3 2 3" xfId="1670" xr:uid="{00000000-0005-0000-0000-00004F0B0000}"/>
    <cellStyle name="Normal 2 2 3 2 3 2" xfId="1671" xr:uid="{00000000-0005-0000-0000-0000500B0000}"/>
    <cellStyle name="Normal 2 2 3 3" xfId="1672" xr:uid="{00000000-0005-0000-0000-0000510B0000}"/>
    <cellStyle name="Normal 2 2 3 4" xfId="3706" xr:uid="{00000000-0005-0000-0000-0000520B0000}"/>
    <cellStyle name="Normal 2 2 4" xfId="1673" xr:uid="{00000000-0005-0000-0000-0000530B0000}"/>
    <cellStyle name="Normal 2 2 4 2" xfId="3246" xr:uid="{00000000-0005-0000-0000-0000540B0000}"/>
    <cellStyle name="Normal 2 2 5" xfId="1674" xr:uid="{00000000-0005-0000-0000-0000550B0000}"/>
    <cellStyle name="Normal 2 2 5 2" xfId="3247" xr:uid="{00000000-0005-0000-0000-0000560B0000}"/>
    <cellStyle name="Normal 2 2 6" xfId="1675" xr:uid="{00000000-0005-0000-0000-0000570B0000}"/>
    <cellStyle name="Normal 2 2 6 2" xfId="3248" xr:uid="{00000000-0005-0000-0000-0000580B0000}"/>
    <cellStyle name="Normal 2 2 7" xfId="1676" xr:uid="{00000000-0005-0000-0000-0000590B0000}"/>
    <cellStyle name="Normal 2 2 7 2" xfId="3249" xr:uid="{00000000-0005-0000-0000-00005A0B0000}"/>
    <cellStyle name="Normal 2 2 8" xfId="1677" xr:uid="{00000000-0005-0000-0000-00005B0B0000}"/>
    <cellStyle name="Normal 2 2 8 2" xfId="3250" xr:uid="{00000000-0005-0000-0000-00005C0B0000}"/>
    <cellStyle name="Normal 2 2 9" xfId="1678" xr:uid="{00000000-0005-0000-0000-00005D0B0000}"/>
    <cellStyle name="Normal 2 2 9 2" xfId="3251" xr:uid="{00000000-0005-0000-0000-00005E0B0000}"/>
    <cellStyle name="Normal 2 2_1.2.2.1 SLM Pembangunan FEEDER BARU MDI 9 dan 10 2052011" xfId="1679" xr:uid="{00000000-0005-0000-0000-00005F0B0000}"/>
    <cellStyle name="Normal 2 20" xfId="1680" xr:uid="{00000000-0005-0000-0000-0000600B0000}"/>
    <cellStyle name="Normal 2 20 2" xfId="1681" xr:uid="{00000000-0005-0000-0000-0000610B0000}"/>
    <cellStyle name="Normal 2 21" xfId="1682" xr:uid="{00000000-0005-0000-0000-0000620B0000}"/>
    <cellStyle name="Normal 2 21 2" xfId="1683" xr:uid="{00000000-0005-0000-0000-0000630B0000}"/>
    <cellStyle name="Normal 2 22" xfId="1684" xr:uid="{00000000-0005-0000-0000-0000640B0000}"/>
    <cellStyle name="Normal 2 22 2" xfId="1685" xr:uid="{00000000-0005-0000-0000-0000650B0000}"/>
    <cellStyle name="Normal 2 23" xfId="1686" xr:uid="{00000000-0005-0000-0000-0000660B0000}"/>
    <cellStyle name="Normal 2 23 2" xfId="1687" xr:uid="{00000000-0005-0000-0000-0000670B0000}"/>
    <cellStyle name="Normal 2 24" xfId="1688" xr:uid="{00000000-0005-0000-0000-0000680B0000}"/>
    <cellStyle name="Normal 2 24 2" xfId="3707" xr:uid="{00000000-0005-0000-0000-0000690B0000}"/>
    <cellStyle name="Normal 2 25" xfId="1689" xr:uid="{00000000-0005-0000-0000-00006A0B0000}"/>
    <cellStyle name="Normal 2 25 2" xfId="1690" xr:uid="{00000000-0005-0000-0000-00006B0B0000}"/>
    <cellStyle name="Normal 2 26" xfId="1691" xr:uid="{00000000-0005-0000-0000-00006C0B0000}"/>
    <cellStyle name="Normal 2 26 2" xfId="1692" xr:uid="{00000000-0005-0000-0000-00006D0B0000}"/>
    <cellStyle name="Normal 2 27" xfId="1693" xr:uid="{00000000-0005-0000-0000-00006E0B0000}"/>
    <cellStyle name="Normal 2 27 2" xfId="1694" xr:uid="{00000000-0005-0000-0000-00006F0B0000}"/>
    <cellStyle name="Normal 2 28" xfId="1695" xr:uid="{00000000-0005-0000-0000-0000700B0000}"/>
    <cellStyle name="Normal 2 28 2" xfId="1696" xr:uid="{00000000-0005-0000-0000-0000710B0000}"/>
    <cellStyle name="Normal 2 29" xfId="1697" xr:uid="{00000000-0005-0000-0000-0000720B0000}"/>
    <cellStyle name="Normal 2 29 2" xfId="1698" xr:uid="{00000000-0005-0000-0000-0000730B0000}"/>
    <cellStyle name="Normal 2 3" xfId="1699" xr:uid="{00000000-0005-0000-0000-0000740B0000}"/>
    <cellStyle name="Normal 2 3 2" xfId="1700" xr:uid="{00000000-0005-0000-0000-0000750B0000}"/>
    <cellStyle name="Normal 2 3 2 2" xfId="1701" xr:uid="{00000000-0005-0000-0000-0000760B0000}"/>
    <cellStyle name="Normal 2 3 2 2 2" xfId="3708" xr:uid="{00000000-0005-0000-0000-0000770B0000}"/>
    <cellStyle name="Normal 2 3 2 3" xfId="1702" xr:uid="{00000000-0005-0000-0000-0000780B0000}"/>
    <cellStyle name="Normal 2 3 3" xfId="1703" xr:uid="{00000000-0005-0000-0000-0000790B0000}"/>
    <cellStyle name="Normal 2 3 3 2" xfId="1704" xr:uid="{00000000-0005-0000-0000-00007A0B0000}"/>
    <cellStyle name="Normal 2 3 4" xfId="1705" xr:uid="{00000000-0005-0000-0000-00007B0B0000}"/>
    <cellStyle name="Normal 2 3 4 2" xfId="3709" xr:uid="{00000000-0005-0000-0000-00007C0B0000}"/>
    <cellStyle name="Normal 2 3 5" xfId="1706" xr:uid="{00000000-0005-0000-0000-00007D0B0000}"/>
    <cellStyle name="Normal 2 3_1001 -Batur Jaya I.3-555KVA" xfId="1707" xr:uid="{00000000-0005-0000-0000-00007E0B0000}"/>
    <cellStyle name="Normal 2 30" xfId="1708" xr:uid="{00000000-0005-0000-0000-00007F0B0000}"/>
    <cellStyle name="Normal 2 30 2" xfId="1709" xr:uid="{00000000-0005-0000-0000-0000800B0000}"/>
    <cellStyle name="Normal 2 31" xfId="1710" xr:uid="{00000000-0005-0000-0000-0000810B0000}"/>
    <cellStyle name="Normal 2 31 2" xfId="1711" xr:uid="{00000000-0005-0000-0000-0000820B0000}"/>
    <cellStyle name="Normal 2 32" xfId="1712" xr:uid="{00000000-0005-0000-0000-0000830B0000}"/>
    <cellStyle name="Normal 2 32 2" xfId="1713" xr:uid="{00000000-0005-0000-0000-0000840B0000}"/>
    <cellStyle name="Normal 2 33" xfId="1714" xr:uid="{00000000-0005-0000-0000-0000850B0000}"/>
    <cellStyle name="Normal 2 33 2" xfId="1715" xr:uid="{00000000-0005-0000-0000-0000860B0000}"/>
    <cellStyle name="Normal 2 34" xfId="1716" xr:uid="{00000000-0005-0000-0000-0000870B0000}"/>
    <cellStyle name="Normal 2 34 2" xfId="1717" xr:uid="{00000000-0005-0000-0000-0000880B0000}"/>
    <cellStyle name="Normal 2 35" xfId="1718" xr:uid="{00000000-0005-0000-0000-0000890B0000}"/>
    <cellStyle name="Normal 2 35 2" xfId="1719" xr:uid="{00000000-0005-0000-0000-00008A0B0000}"/>
    <cellStyle name="Normal 2 36" xfId="1720" xr:uid="{00000000-0005-0000-0000-00008B0B0000}"/>
    <cellStyle name="Normal 2 36 2" xfId="1721" xr:uid="{00000000-0005-0000-0000-00008C0B0000}"/>
    <cellStyle name="Normal 2 37" xfId="1722" xr:uid="{00000000-0005-0000-0000-00008D0B0000}"/>
    <cellStyle name="Normal 2 37 2" xfId="1723" xr:uid="{00000000-0005-0000-0000-00008E0B0000}"/>
    <cellStyle name="Normal 2 38" xfId="1724" xr:uid="{00000000-0005-0000-0000-00008F0B0000}"/>
    <cellStyle name="Normal 2 38 2" xfId="3710" xr:uid="{00000000-0005-0000-0000-0000900B0000}"/>
    <cellStyle name="Normal 2 39" xfId="1725" xr:uid="{00000000-0005-0000-0000-0000910B0000}"/>
    <cellStyle name="Normal 2 39 2" xfId="3711" xr:uid="{00000000-0005-0000-0000-0000920B0000}"/>
    <cellStyle name="Normal 2 4" xfId="1726" xr:uid="{00000000-0005-0000-0000-0000930B0000}"/>
    <cellStyle name="Normal 2 4 2" xfId="1727" xr:uid="{00000000-0005-0000-0000-0000940B0000}"/>
    <cellStyle name="Normal 2 4 2 2" xfId="1728" xr:uid="{00000000-0005-0000-0000-0000950B0000}"/>
    <cellStyle name="Normal 2 4 3" xfId="1729" xr:uid="{00000000-0005-0000-0000-0000960B0000}"/>
    <cellStyle name="Normal 2 4 3 2" xfId="1730" xr:uid="{00000000-0005-0000-0000-0000970B0000}"/>
    <cellStyle name="Normal 2 4 4" xfId="1731" xr:uid="{00000000-0005-0000-0000-0000980B0000}"/>
    <cellStyle name="Normal 2 40" xfId="1732" xr:uid="{00000000-0005-0000-0000-0000990B0000}"/>
    <cellStyle name="Normal 2 40 2" xfId="3712" xr:uid="{00000000-0005-0000-0000-00009A0B0000}"/>
    <cellStyle name="Normal 2 41" xfId="1733" xr:uid="{00000000-0005-0000-0000-00009B0B0000}"/>
    <cellStyle name="Normal 2 41 2" xfId="1734" xr:uid="{00000000-0005-0000-0000-00009C0B0000}"/>
    <cellStyle name="Normal 2 42" xfId="1735" xr:uid="{00000000-0005-0000-0000-00009D0B0000}"/>
    <cellStyle name="Normal 2 42 2" xfId="1736" xr:uid="{00000000-0005-0000-0000-00009E0B0000}"/>
    <cellStyle name="Normal 2 43" xfId="1737" xr:uid="{00000000-0005-0000-0000-00009F0B0000}"/>
    <cellStyle name="Normal 2 43 2" xfId="1738" xr:uid="{00000000-0005-0000-0000-0000A00B0000}"/>
    <cellStyle name="Normal 2 44" xfId="1739" xr:uid="{00000000-0005-0000-0000-0000A10B0000}"/>
    <cellStyle name="Normal 2 44 2" xfId="1740" xr:uid="{00000000-0005-0000-0000-0000A20B0000}"/>
    <cellStyle name="Normal 2 45" xfId="1741" xr:uid="{00000000-0005-0000-0000-0000A30B0000}"/>
    <cellStyle name="Normal 2 45 2" xfId="1742" xr:uid="{00000000-0005-0000-0000-0000A40B0000}"/>
    <cellStyle name="Normal 2 46" xfId="1743" xr:uid="{00000000-0005-0000-0000-0000A50B0000}"/>
    <cellStyle name="Normal 2 46 2" xfId="1744" xr:uid="{00000000-0005-0000-0000-0000A60B0000}"/>
    <cellStyle name="Normal 2 47" xfId="1745" xr:uid="{00000000-0005-0000-0000-0000A70B0000}"/>
    <cellStyle name="Normal 2 47 2" xfId="1746" xr:uid="{00000000-0005-0000-0000-0000A80B0000}"/>
    <cellStyle name="Normal 2 48" xfId="1747" xr:uid="{00000000-0005-0000-0000-0000A90B0000}"/>
    <cellStyle name="Normal 2 48 2" xfId="1748" xr:uid="{00000000-0005-0000-0000-0000AA0B0000}"/>
    <cellStyle name="Normal 2 49" xfId="1749" xr:uid="{00000000-0005-0000-0000-0000AB0B0000}"/>
    <cellStyle name="Normal 2 49 2" xfId="1750" xr:uid="{00000000-0005-0000-0000-0000AC0B0000}"/>
    <cellStyle name="Normal 2 5" xfId="1751" xr:uid="{00000000-0005-0000-0000-0000AD0B0000}"/>
    <cellStyle name="Normal 2 5 2" xfId="1752" xr:uid="{00000000-0005-0000-0000-0000AE0B0000}"/>
    <cellStyle name="Normal 2 5 2 2" xfId="1753" xr:uid="{00000000-0005-0000-0000-0000AF0B0000}"/>
    <cellStyle name="Normal 2 5 2 2 2" xfId="3715" xr:uid="{00000000-0005-0000-0000-0000B00B0000}"/>
    <cellStyle name="Normal 2 5 2 3" xfId="3714" xr:uid="{00000000-0005-0000-0000-0000B10B0000}"/>
    <cellStyle name="Normal 2 5 3" xfId="1754" xr:uid="{00000000-0005-0000-0000-0000B20B0000}"/>
    <cellStyle name="Normal 2 5 3 2" xfId="3716" xr:uid="{00000000-0005-0000-0000-0000B30B0000}"/>
    <cellStyle name="Normal 2 5 4" xfId="2694" xr:uid="{00000000-0005-0000-0000-0000B40B0000}"/>
    <cellStyle name="Normal 2 5 4 2" xfId="3852" xr:uid="{00000000-0005-0000-0000-0000B50B0000}"/>
    <cellStyle name="Normal 2 5 5" xfId="3713" xr:uid="{00000000-0005-0000-0000-0000B60B0000}"/>
    <cellStyle name="Normal 2 50" xfId="1755" xr:uid="{00000000-0005-0000-0000-0000B70B0000}"/>
    <cellStyle name="Normal 2 50 2" xfId="1756" xr:uid="{00000000-0005-0000-0000-0000B80B0000}"/>
    <cellStyle name="Normal 2 51" xfId="1757" xr:uid="{00000000-0005-0000-0000-0000B90B0000}"/>
    <cellStyle name="Normal 2 51 2" xfId="1758" xr:uid="{00000000-0005-0000-0000-0000BA0B0000}"/>
    <cellStyle name="Normal 2 52" xfId="1759" xr:uid="{00000000-0005-0000-0000-0000BB0B0000}"/>
    <cellStyle name="Normal 2 52 2" xfId="1760" xr:uid="{00000000-0005-0000-0000-0000BC0B0000}"/>
    <cellStyle name="Normal 2 53" xfId="1761" xr:uid="{00000000-0005-0000-0000-0000BD0B0000}"/>
    <cellStyle name="Normal 2 53 2" xfId="1762" xr:uid="{00000000-0005-0000-0000-0000BE0B0000}"/>
    <cellStyle name="Normal 2 54" xfId="1763" xr:uid="{00000000-0005-0000-0000-0000BF0B0000}"/>
    <cellStyle name="Normal 2 54 2" xfId="1764" xr:uid="{00000000-0005-0000-0000-0000C00B0000}"/>
    <cellStyle name="Normal 2 55" xfId="1765" xr:uid="{00000000-0005-0000-0000-0000C10B0000}"/>
    <cellStyle name="Normal 2 55 2" xfId="1766" xr:uid="{00000000-0005-0000-0000-0000C20B0000}"/>
    <cellStyle name="Normal 2 56" xfId="1767" xr:uid="{00000000-0005-0000-0000-0000C30B0000}"/>
    <cellStyle name="Normal 2 56 2" xfId="1768" xr:uid="{00000000-0005-0000-0000-0000C40B0000}"/>
    <cellStyle name="Normal 2 57" xfId="1769" xr:uid="{00000000-0005-0000-0000-0000C50B0000}"/>
    <cellStyle name="Normal 2 57 2" xfId="1770" xr:uid="{00000000-0005-0000-0000-0000C60B0000}"/>
    <cellStyle name="Normal 2 58" xfId="1771" xr:uid="{00000000-0005-0000-0000-0000C70B0000}"/>
    <cellStyle name="Normal 2 58 2" xfId="1772" xr:uid="{00000000-0005-0000-0000-0000C80B0000}"/>
    <cellStyle name="Normal 2 59" xfId="1773" xr:uid="{00000000-0005-0000-0000-0000C90B0000}"/>
    <cellStyle name="Normal 2 59 2" xfId="1774" xr:uid="{00000000-0005-0000-0000-0000CA0B0000}"/>
    <cellStyle name="Normal 2 6" xfId="1775" xr:uid="{00000000-0005-0000-0000-0000CB0B0000}"/>
    <cellStyle name="Normal 2 6 2" xfId="1776" xr:uid="{00000000-0005-0000-0000-0000CC0B0000}"/>
    <cellStyle name="Normal 2 6 3" xfId="3252" xr:uid="{00000000-0005-0000-0000-0000CD0B0000}"/>
    <cellStyle name="Normal 2 60" xfId="1777" xr:uid="{00000000-0005-0000-0000-0000CE0B0000}"/>
    <cellStyle name="Normal 2 60 2" xfId="1778" xr:uid="{00000000-0005-0000-0000-0000CF0B0000}"/>
    <cellStyle name="Normal 2 61" xfId="1779" xr:uid="{00000000-0005-0000-0000-0000D00B0000}"/>
    <cellStyle name="Normal 2 61 2" xfId="1780" xr:uid="{00000000-0005-0000-0000-0000D10B0000}"/>
    <cellStyle name="Normal 2 62" xfId="1781" xr:uid="{00000000-0005-0000-0000-0000D20B0000}"/>
    <cellStyle name="Normal 2 62 2" xfId="1782" xr:uid="{00000000-0005-0000-0000-0000D30B0000}"/>
    <cellStyle name="Normal 2 63" xfId="1783" xr:uid="{00000000-0005-0000-0000-0000D40B0000}"/>
    <cellStyle name="Normal 2 63 2" xfId="1784" xr:uid="{00000000-0005-0000-0000-0000D50B0000}"/>
    <cellStyle name="Normal 2 64" xfId="1785" xr:uid="{00000000-0005-0000-0000-0000D60B0000}"/>
    <cellStyle name="Normal 2 64 2" xfId="1786" xr:uid="{00000000-0005-0000-0000-0000D70B0000}"/>
    <cellStyle name="Normal 2 65" xfId="1787" xr:uid="{00000000-0005-0000-0000-0000D80B0000}"/>
    <cellStyle name="Normal 2 65 2" xfId="1788" xr:uid="{00000000-0005-0000-0000-0000D90B0000}"/>
    <cellStyle name="Normal 2 66" xfId="1789" xr:uid="{00000000-0005-0000-0000-0000DA0B0000}"/>
    <cellStyle name="Normal 2 66 2" xfId="1790" xr:uid="{00000000-0005-0000-0000-0000DB0B0000}"/>
    <cellStyle name="Normal 2 67" xfId="1791" xr:uid="{00000000-0005-0000-0000-0000DC0B0000}"/>
    <cellStyle name="Normal 2 67 2" xfId="1792" xr:uid="{00000000-0005-0000-0000-0000DD0B0000}"/>
    <cellStyle name="Normal 2 68" xfId="1793" xr:uid="{00000000-0005-0000-0000-0000DE0B0000}"/>
    <cellStyle name="Normal 2 68 2" xfId="1794" xr:uid="{00000000-0005-0000-0000-0000DF0B0000}"/>
    <cellStyle name="Normal 2 69" xfId="1795" xr:uid="{00000000-0005-0000-0000-0000E00B0000}"/>
    <cellStyle name="Normal 2 69 2" xfId="1796" xr:uid="{00000000-0005-0000-0000-0000E10B0000}"/>
    <cellStyle name="Normal 2 7" xfId="1797" xr:uid="{00000000-0005-0000-0000-0000E20B0000}"/>
    <cellStyle name="Normal 2 7 2" xfId="3253" xr:uid="{00000000-0005-0000-0000-0000E30B0000}"/>
    <cellStyle name="Normal 2 70" xfId="1798" xr:uid="{00000000-0005-0000-0000-0000E40B0000}"/>
    <cellStyle name="Normal 2 70 2" xfId="1799" xr:uid="{00000000-0005-0000-0000-0000E50B0000}"/>
    <cellStyle name="Normal 2 71" xfId="1800" xr:uid="{00000000-0005-0000-0000-0000E60B0000}"/>
    <cellStyle name="Normal 2 71 2" xfId="1801" xr:uid="{00000000-0005-0000-0000-0000E70B0000}"/>
    <cellStyle name="Normal 2 72" xfId="1802" xr:uid="{00000000-0005-0000-0000-0000E80B0000}"/>
    <cellStyle name="Normal 2 72 2" xfId="1803" xr:uid="{00000000-0005-0000-0000-0000E90B0000}"/>
    <cellStyle name="Normal 2 73" xfId="1804" xr:uid="{00000000-0005-0000-0000-0000EA0B0000}"/>
    <cellStyle name="Normal 2 73 2" xfId="1805" xr:uid="{00000000-0005-0000-0000-0000EB0B0000}"/>
    <cellStyle name="Normal 2 74" xfId="1806" xr:uid="{00000000-0005-0000-0000-0000EC0B0000}"/>
    <cellStyle name="Normal 2 74 2" xfId="1807" xr:uid="{00000000-0005-0000-0000-0000ED0B0000}"/>
    <cellStyle name="Normal 2 75" xfId="1808" xr:uid="{00000000-0005-0000-0000-0000EE0B0000}"/>
    <cellStyle name="Normal 2 75 2" xfId="1809" xr:uid="{00000000-0005-0000-0000-0000EF0B0000}"/>
    <cellStyle name="Normal 2 76" xfId="1810" xr:uid="{00000000-0005-0000-0000-0000F00B0000}"/>
    <cellStyle name="Normal 2 76 2" xfId="1811" xr:uid="{00000000-0005-0000-0000-0000F10B0000}"/>
    <cellStyle name="Normal 2 77" xfId="1812" xr:uid="{00000000-0005-0000-0000-0000F20B0000}"/>
    <cellStyle name="Normal 2 77 2" xfId="1813" xr:uid="{00000000-0005-0000-0000-0000F30B0000}"/>
    <cellStyle name="Normal 2 78" xfId="1814" xr:uid="{00000000-0005-0000-0000-0000F40B0000}"/>
    <cellStyle name="Normal 2 78 2" xfId="1815" xr:uid="{00000000-0005-0000-0000-0000F50B0000}"/>
    <cellStyle name="Normal 2 79" xfId="1816" xr:uid="{00000000-0005-0000-0000-0000F60B0000}"/>
    <cellStyle name="Normal 2 79 2" xfId="1817" xr:uid="{00000000-0005-0000-0000-0000F70B0000}"/>
    <cellStyle name="Normal 2 8" xfId="1818" xr:uid="{00000000-0005-0000-0000-0000F80B0000}"/>
    <cellStyle name="Normal 2 8 10" xfId="3254" xr:uid="{00000000-0005-0000-0000-0000F90B0000}"/>
    <cellStyle name="Normal 2 8 2" xfId="1819" xr:uid="{00000000-0005-0000-0000-0000FA0B0000}"/>
    <cellStyle name="Normal 2 8 3" xfId="1820" xr:uid="{00000000-0005-0000-0000-0000FB0B0000}"/>
    <cellStyle name="Normal 2 8 4" xfId="1821" xr:uid="{00000000-0005-0000-0000-0000FC0B0000}"/>
    <cellStyle name="Normal 2 8 5" xfId="1822" xr:uid="{00000000-0005-0000-0000-0000FD0B0000}"/>
    <cellStyle name="Normal 2 8 6" xfId="1823" xr:uid="{00000000-0005-0000-0000-0000FE0B0000}"/>
    <cellStyle name="Normal 2 8 7" xfId="1824" xr:uid="{00000000-0005-0000-0000-0000FF0B0000}"/>
    <cellStyle name="Normal 2 8 8" xfId="1825" xr:uid="{00000000-0005-0000-0000-0000000C0000}"/>
    <cellStyle name="Normal 2 8 9" xfId="1826" xr:uid="{00000000-0005-0000-0000-0000010C0000}"/>
    <cellStyle name="Normal 2 8_lap ALL" xfId="1827" xr:uid="{00000000-0005-0000-0000-0000020C0000}"/>
    <cellStyle name="Normal 2 80" xfId="1828" xr:uid="{00000000-0005-0000-0000-0000030C0000}"/>
    <cellStyle name="Normal 2 80 2" xfId="1829" xr:uid="{00000000-0005-0000-0000-0000040C0000}"/>
    <cellStyle name="Normal 2 81" xfId="1830" xr:uid="{00000000-0005-0000-0000-0000050C0000}"/>
    <cellStyle name="Normal 2 81 2" xfId="1831" xr:uid="{00000000-0005-0000-0000-0000060C0000}"/>
    <cellStyle name="Normal 2 82" xfId="1832" xr:uid="{00000000-0005-0000-0000-0000070C0000}"/>
    <cellStyle name="Normal 2 82 2" xfId="1833" xr:uid="{00000000-0005-0000-0000-0000080C0000}"/>
    <cellStyle name="Normal 2 83" xfId="1834" xr:uid="{00000000-0005-0000-0000-0000090C0000}"/>
    <cellStyle name="Normal 2 83 2" xfId="1835" xr:uid="{00000000-0005-0000-0000-00000A0C0000}"/>
    <cellStyle name="Normal 2 84" xfId="1836" xr:uid="{00000000-0005-0000-0000-00000B0C0000}"/>
    <cellStyle name="Normal 2 84 2" xfId="1837" xr:uid="{00000000-0005-0000-0000-00000C0C0000}"/>
    <cellStyle name="Normal 2 85" xfId="1838" xr:uid="{00000000-0005-0000-0000-00000D0C0000}"/>
    <cellStyle name="Normal 2 85 2" xfId="1839" xr:uid="{00000000-0005-0000-0000-00000E0C0000}"/>
    <cellStyle name="Normal 2 86" xfId="1840" xr:uid="{00000000-0005-0000-0000-00000F0C0000}"/>
    <cellStyle name="Normal 2 86 2" xfId="1841" xr:uid="{00000000-0005-0000-0000-0000100C0000}"/>
    <cellStyle name="Normal 2 87" xfId="1842" xr:uid="{00000000-0005-0000-0000-0000110C0000}"/>
    <cellStyle name="Normal 2 87 2" xfId="1843" xr:uid="{00000000-0005-0000-0000-0000120C0000}"/>
    <cellStyle name="Normal 2 88" xfId="1844" xr:uid="{00000000-0005-0000-0000-0000130C0000}"/>
    <cellStyle name="Normal 2 88 2" xfId="1845" xr:uid="{00000000-0005-0000-0000-0000140C0000}"/>
    <cellStyle name="Normal 2 89" xfId="1846" xr:uid="{00000000-0005-0000-0000-0000150C0000}"/>
    <cellStyle name="Normal 2 89 2" xfId="1847" xr:uid="{00000000-0005-0000-0000-0000160C0000}"/>
    <cellStyle name="Normal 2 9" xfId="1848" xr:uid="{00000000-0005-0000-0000-0000170C0000}"/>
    <cellStyle name="Normal 2 9 2" xfId="3255" xr:uid="{00000000-0005-0000-0000-0000180C0000}"/>
    <cellStyle name="Normal 2 90" xfId="1849" xr:uid="{00000000-0005-0000-0000-0000190C0000}"/>
    <cellStyle name="Normal 2 90 2" xfId="1850" xr:uid="{00000000-0005-0000-0000-00001A0C0000}"/>
    <cellStyle name="Normal 2 91" xfId="1851" xr:uid="{00000000-0005-0000-0000-00001B0C0000}"/>
    <cellStyle name="Normal 2 91 2" xfId="1852" xr:uid="{00000000-0005-0000-0000-00001C0C0000}"/>
    <cellStyle name="Normal 2 92" xfId="1853" xr:uid="{00000000-0005-0000-0000-00001D0C0000}"/>
    <cellStyle name="Normal 2 92 2" xfId="1854" xr:uid="{00000000-0005-0000-0000-00001E0C0000}"/>
    <cellStyle name="Normal 2 93" xfId="1855" xr:uid="{00000000-0005-0000-0000-00001F0C0000}"/>
    <cellStyle name="Normal 2 93 2" xfId="1856" xr:uid="{00000000-0005-0000-0000-0000200C0000}"/>
    <cellStyle name="Normal 2 94" xfId="1857" xr:uid="{00000000-0005-0000-0000-0000210C0000}"/>
    <cellStyle name="Normal 2 94 2" xfId="1858" xr:uid="{00000000-0005-0000-0000-0000220C0000}"/>
    <cellStyle name="Normal 2 95" xfId="1859" xr:uid="{00000000-0005-0000-0000-0000230C0000}"/>
    <cellStyle name="Normal 2 95 2" xfId="1860" xr:uid="{00000000-0005-0000-0000-0000240C0000}"/>
    <cellStyle name="Normal 2 96" xfId="1861" xr:uid="{00000000-0005-0000-0000-0000250C0000}"/>
    <cellStyle name="Normal 2 96 2" xfId="1862" xr:uid="{00000000-0005-0000-0000-0000260C0000}"/>
    <cellStyle name="Normal 2 97" xfId="1863" xr:uid="{00000000-0005-0000-0000-0000270C0000}"/>
    <cellStyle name="Normal 2 97 2" xfId="1864" xr:uid="{00000000-0005-0000-0000-0000280C0000}"/>
    <cellStyle name="Normal 2 98" xfId="1865" xr:uid="{00000000-0005-0000-0000-0000290C0000}"/>
    <cellStyle name="Normal 2 98 2" xfId="1866" xr:uid="{00000000-0005-0000-0000-00002A0C0000}"/>
    <cellStyle name="Normal 2 99" xfId="1867" xr:uid="{00000000-0005-0000-0000-00002B0C0000}"/>
    <cellStyle name="Normal 2 99 2" xfId="1868" xr:uid="{00000000-0005-0000-0000-00002C0C0000}"/>
    <cellStyle name="Normal 2_(PRK 111601-111604) 20130401 Joint AAU - GJN 4 - BNL 5 - KTN 7" xfId="1869" xr:uid="{00000000-0005-0000-0000-00002D0C0000}"/>
    <cellStyle name="Normal 20" xfId="1870" xr:uid="{00000000-0005-0000-0000-00002E0C0000}"/>
    <cellStyle name="Normal 20 2" xfId="1871" xr:uid="{00000000-0005-0000-0000-00002F0C0000}"/>
    <cellStyle name="Normal 20 2 2" xfId="1872" xr:uid="{00000000-0005-0000-0000-0000300C0000}"/>
    <cellStyle name="Normal 20 2 3" xfId="1873" xr:uid="{00000000-0005-0000-0000-0000310C0000}"/>
    <cellStyle name="Normal 20 2 4" xfId="1874" xr:uid="{00000000-0005-0000-0000-0000320C0000}"/>
    <cellStyle name="Normal 20 3" xfId="1875" xr:uid="{00000000-0005-0000-0000-0000330C0000}"/>
    <cellStyle name="Normal 20 3 2" xfId="1876" xr:uid="{00000000-0005-0000-0000-0000340C0000}"/>
    <cellStyle name="Normal 20 4" xfId="1877" xr:uid="{00000000-0005-0000-0000-0000350C0000}"/>
    <cellStyle name="Normal 20 5" xfId="1878" xr:uid="{00000000-0005-0000-0000-0000360C0000}"/>
    <cellStyle name="Normal 20 6" xfId="1879" xr:uid="{00000000-0005-0000-0000-0000370C0000}"/>
    <cellStyle name="Normal 20 7" xfId="3256" xr:uid="{00000000-0005-0000-0000-0000380C0000}"/>
    <cellStyle name="Normal 20_RAB_LOK_SPK_Tw_II_2010-2" xfId="1880" xr:uid="{00000000-0005-0000-0000-0000390C0000}"/>
    <cellStyle name="Normal 21" xfId="1881" xr:uid="{00000000-0005-0000-0000-00003A0C0000}"/>
    <cellStyle name="Normal 21 2" xfId="1882" xr:uid="{00000000-0005-0000-0000-00003B0C0000}"/>
    <cellStyle name="Normal 21 2 2" xfId="1883" xr:uid="{00000000-0005-0000-0000-00003C0C0000}"/>
    <cellStyle name="Normal 21 3" xfId="3257" xr:uid="{00000000-0005-0000-0000-00003D0C0000}"/>
    <cellStyle name="Normal 21_DATA DINGO &amp; IMG _OK" xfId="1884" xr:uid="{00000000-0005-0000-0000-00003E0C0000}"/>
    <cellStyle name="Normal 22" xfId="1885" xr:uid="{00000000-0005-0000-0000-00003F0C0000}"/>
    <cellStyle name="Normal 22 2" xfId="3258" xr:uid="{00000000-0005-0000-0000-0000400C0000}"/>
    <cellStyle name="Normal 23" xfId="1886" xr:uid="{00000000-0005-0000-0000-0000410C0000}"/>
    <cellStyle name="Normal 23 2" xfId="3259" xr:uid="{00000000-0005-0000-0000-0000420C0000}"/>
    <cellStyle name="Normal 24" xfId="1887" xr:uid="{00000000-0005-0000-0000-0000430C0000}"/>
    <cellStyle name="Normal 24 2" xfId="1888" xr:uid="{00000000-0005-0000-0000-0000440C0000}"/>
    <cellStyle name="Normal 24 2 2" xfId="1889" xr:uid="{00000000-0005-0000-0000-0000450C0000}"/>
    <cellStyle name="Normal 25" xfId="1890" xr:uid="{00000000-0005-0000-0000-0000460C0000}"/>
    <cellStyle name="Normal 25 2" xfId="1891" xr:uid="{00000000-0005-0000-0000-0000470C0000}"/>
    <cellStyle name="Normal 26" xfId="1892" xr:uid="{00000000-0005-0000-0000-0000480C0000}"/>
    <cellStyle name="Normal 26 2" xfId="3717" xr:uid="{00000000-0005-0000-0000-0000490C0000}"/>
    <cellStyle name="Normal 27" xfId="1893" xr:uid="{00000000-0005-0000-0000-00004A0C0000}"/>
    <cellStyle name="Normal 27 2" xfId="1894" xr:uid="{00000000-0005-0000-0000-00004B0C0000}"/>
    <cellStyle name="Normal 27 2 2" xfId="1895" xr:uid="{00000000-0005-0000-0000-00004C0C0000}"/>
    <cellStyle name="Normal 27 3" xfId="1896" xr:uid="{00000000-0005-0000-0000-00004D0C0000}"/>
    <cellStyle name="Normal 28" xfId="1897" xr:uid="{00000000-0005-0000-0000-00004E0C0000}"/>
    <cellStyle name="Normal 28 2" xfId="1898" xr:uid="{00000000-0005-0000-0000-00004F0C0000}"/>
    <cellStyle name="Normal 28 2 2" xfId="1899" xr:uid="{00000000-0005-0000-0000-0000500C0000}"/>
    <cellStyle name="Normal 28 3" xfId="3718" xr:uid="{00000000-0005-0000-0000-0000510C0000}"/>
    <cellStyle name="Normal 28_Book2" xfId="1900" xr:uid="{00000000-0005-0000-0000-0000520C0000}"/>
    <cellStyle name="Normal 29" xfId="1901" xr:uid="{00000000-0005-0000-0000-0000530C0000}"/>
    <cellStyle name="Normal 29 2" xfId="3719" xr:uid="{00000000-0005-0000-0000-0000540C0000}"/>
    <cellStyle name="Normal 3" xfId="1902" xr:uid="{00000000-0005-0000-0000-0000550C0000}"/>
    <cellStyle name="Normal 3 2" xfId="1903" xr:uid="{00000000-0005-0000-0000-0000560C0000}"/>
    <cellStyle name="Normal 3 2 2" xfId="1904" xr:uid="{00000000-0005-0000-0000-0000570C0000}"/>
    <cellStyle name="Normal 3 2 2 2" xfId="1905" xr:uid="{00000000-0005-0000-0000-0000580C0000}"/>
    <cellStyle name="Normal 3 2_4_Pembangunan JTM Baru Penyulang CPU 5" xfId="1906" xr:uid="{00000000-0005-0000-0000-0000590C0000}"/>
    <cellStyle name="Normal 3 3" xfId="1907" xr:uid="{00000000-0005-0000-0000-00005A0C0000}"/>
    <cellStyle name="Normal 3 3 2" xfId="1908" xr:uid="{00000000-0005-0000-0000-00005B0C0000}"/>
    <cellStyle name="Normal 3 4" xfId="1909" xr:uid="{00000000-0005-0000-0000-00005C0C0000}"/>
    <cellStyle name="Normal 3 4 2" xfId="1910" xr:uid="{00000000-0005-0000-0000-00005D0C0000}"/>
    <cellStyle name="Normal 3 4 3" xfId="1911" xr:uid="{00000000-0005-0000-0000-00005E0C0000}"/>
    <cellStyle name="Normal 3 48" xfId="1912" xr:uid="{00000000-0005-0000-0000-00005F0C0000}"/>
    <cellStyle name="Normal 3 5" xfId="1913" xr:uid="{00000000-0005-0000-0000-0000600C0000}"/>
    <cellStyle name="Normal 3 5 2" xfId="1914" xr:uid="{00000000-0005-0000-0000-0000610C0000}"/>
    <cellStyle name="Normal 3 5 2 2" xfId="3721" xr:uid="{00000000-0005-0000-0000-0000620C0000}"/>
    <cellStyle name="Normal 3 5 3" xfId="3720" xr:uid="{00000000-0005-0000-0000-0000630C0000}"/>
    <cellStyle name="Normal 3 6" xfId="1915" xr:uid="{00000000-0005-0000-0000-0000640C0000}"/>
    <cellStyle name="Normal 3 6 2" xfId="3722" xr:uid="{00000000-0005-0000-0000-0000650C0000}"/>
    <cellStyle name="Normal 3 7" xfId="1916" xr:uid="{00000000-0005-0000-0000-0000660C0000}"/>
    <cellStyle name="Normal 3 8" xfId="1917" xr:uid="{00000000-0005-0000-0000-0000670C0000}"/>
    <cellStyle name="Normal 3_1.2.1 SLM Pembangunan FEEDER BARU MDI 9 dan 10 2052011" xfId="1918" xr:uid="{00000000-0005-0000-0000-0000680C0000}"/>
    <cellStyle name="Normal 30" xfId="1919" xr:uid="{00000000-0005-0000-0000-0000690C0000}"/>
    <cellStyle name="Normal 30 2" xfId="1920" xr:uid="{00000000-0005-0000-0000-00006A0C0000}"/>
    <cellStyle name="Normal 31" xfId="1921" xr:uid="{00000000-0005-0000-0000-00006B0C0000}"/>
    <cellStyle name="Normal 31 2" xfId="1922" xr:uid="{00000000-0005-0000-0000-00006C0C0000}"/>
    <cellStyle name="Normal 32" xfId="1923" xr:uid="{00000000-0005-0000-0000-00006D0C0000}"/>
    <cellStyle name="Normal 32 2" xfId="1924" xr:uid="{00000000-0005-0000-0000-00006E0C0000}"/>
    <cellStyle name="Normal 33" xfId="1925" xr:uid="{00000000-0005-0000-0000-00006F0C0000}"/>
    <cellStyle name="Normal 33 2" xfId="3723" xr:uid="{00000000-0005-0000-0000-0000700C0000}"/>
    <cellStyle name="Normal 34" xfId="1926" xr:uid="{00000000-0005-0000-0000-0000710C0000}"/>
    <cellStyle name="Normal 35" xfId="1927" xr:uid="{00000000-0005-0000-0000-0000720C0000}"/>
    <cellStyle name="Normal 35 2" xfId="1928" xr:uid="{00000000-0005-0000-0000-0000730C0000}"/>
    <cellStyle name="Normal 36" xfId="1929" xr:uid="{00000000-0005-0000-0000-0000740C0000}"/>
    <cellStyle name="Normal 36 2" xfId="1930" xr:uid="{00000000-0005-0000-0000-0000750C0000}"/>
    <cellStyle name="Normal 37" xfId="1931" xr:uid="{00000000-0005-0000-0000-0000760C0000}"/>
    <cellStyle name="Normal 37 2" xfId="1932" xr:uid="{00000000-0005-0000-0000-0000770C0000}"/>
    <cellStyle name="Normal 38" xfId="1933" xr:uid="{00000000-0005-0000-0000-0000780C0000}"/>
    <cellStyle name="Normal 38 2" xfId="1934" xr:uid="{00000000-0005-0000-0000-0000790C0000}"/>
    <cellStyle name="Normal 39" xfId="1935" xr:uid="{00000000-0005-0000-0000-00007A0C0000}"/>
    <cellStyle name="Normal 39 2" xfId="1936" xr:uid="{00000000-0005-0000-0000-00007B0C0000}"/>
    <cellStyle name="Normal 4" xfId="1937" xr:uid="{00000000-0005-0000-0000-00007C0C0000}"/>
    <cellStyle name="Normal 4 2" xfId="1938" xr:uid="{00000000-0005-0000-0000-00007D0C0000}"/>
    <cellStyle name="Normal 4 2 2" xfId="1939" xr:uid="{00000000-0005-0000-0000-00007E0C0000}"/>
    <cellStyle name="Normal 4 3" xfId="1940" xr:uid="{00000000-0005-0000-0000-00007F0C0000}"/>
    <cellStyle name="Normal 4 3 2" xfId="3725" xr:uid="{00000000-0005-0000-0000-0000800C0000}"/>
    <cellStyle name="Normal 4 4" xfId="1941" xr:uid="{00000000-0005-0000-0000-0000810C0000}"/>
    <cellStyle name="Normal 4 4 2" xfId="3726" xr:uid="{00000000-0005-0000-0000-0000820C0000}"/>
    <cellStyle name="Normal 4 5" xfId="2692" xr:uid="{00000000-0005-0000-0000-0000830C0000}"/>
    <cellStyle name="Normal 4 5 2" xfId="3850" xr:uid="{00000000-0005-0000-0000-0000840C0000}"/>
    <cellStyle name="Normal 4 6" xfId="3724" xr:uid="{00000000-0005-0000-0000-0000850C0000}"/>
    <cellStyle name="Normal 4_4_Pembangunan JTM Baru Penyulang CPU 5" xfId="1942" xr:uid="{00000000-0005-0000-0000-0000860C0000}"/>
    <cellStyle name="Normal 40" xfId="1943" xr:uid="{00000000-0005-0000-0000-0000870C0000}"/>
    <cellStyle name="Normal 40 2" xfId="1944" xr:uid="{00000000-0005-0000-0000-0000880C0000}"/>
    <cellStyle name="Normal 41" xfId="1945" xr:uid="{00000000-0005-0000-0000-0000890C0000}"/>
    <cellStyle name="Normal 41 2" xfId="1946" xr:uid="{00000000-0005-0000-0000-00008A0C0000}"/>
    <cellStyle name="Normal 42" xfId="1947" xr:uid="{00000000-0005-0000-0000-00008B0C0000}"/>
    <cellStyle name="Normal 42 2" xfId="1948" xr:uid="{00000000-0005-0000-0000-00008C0C0000}"/>
    <cellStyle name="Normal 43" xfId="1949" xr:uid="{00000000-0005-0000-0000-00008D0C0000}"/>
    <cellStyle name="Normal 43 2" xfId="3727" xr:uid="{00000000-0005-0000-0000-00008E0C0000}"/>
    <cellStyle name="Normal 44" xfId="1950" xr:uid="{00000000-0005-0000-0000-00008F0C0000}"/>
    <cellStyle name="Normal 44 2" xfId="1951" xr:uid="{00000000-0005-0000-0000-0000900C0000}"/>
    <cellStyle name="Normal 45" xfId="1952" xr:uid="{00000000-0005-0000-0000-0000910C0000}"/>
    <cellStyle name="Normal 45 2" xfId="1953" xr:uid="{00000000-0005-0000-0000-0000920C0000}"/>
    <cellStyle name="Normal 46" xfId="1954" xr:uid="{00000000-0005-0000-0000-0000930C0000}"/>
    <cellStyle name="Normal 46 2" xfId="1955" xr:uid="{00000000-0005-0000-0000-0000940C0000}"/>
    <cellStyle name="Normal 47" xfId="1956" xr:uid="{00000000-0005-0000-0000-0000950C0000}"/>
    <cellStyle name="Normal 47 2" xfId="1957" xr:uid="{00000000-0005-0000-0000-0000960C0000}"/>
    <cellStyle name="Normal 48" xfId="1958" xr:uid="{00000000-0005-0000-0000-0000970C0000}"/>
    <cellStyle name="Normal 48 2" xfId="1959" xr:uid="{00000000-0005-0000-0000-0000980C0000}"/>
    <cellStyle name="Normal 49" xfId="1960" xr:uid="{00000000-0005-0000-0000-0000990C0000}"/>
    <cellStyle name="Normal 49 2" xfId="1961" xr:uid="{00000000-0005-0000-0000-00009A0C0000}"/>
    <cellStyle name="Normal 5" xfId="1962" xr:uid="{00000000-0005-0000-0000-00009B0C0000}"/>
    <cellStyle name="Normal 5 2" xfId="1963" xr:uid="{00000000-0005-0000-0000-00009C0C0000}"/>
    <cellStyle name="Normal 5 2 2" xfId="1964" xr:uid="{00000000-0005-0000-0000-00009D0C0000}"/>
    <cellStyle name="Normal 5 3" xfId="1965" xr:uid="{00000000-0005-0000-0000-00009E0C0000}"/>
    <cellStyle name="Normal 5 3 2" xfId="3728" xr:uid="{00000000-0005-0000-0000-00009F0C0000}"/>
    <cellStyle name="Normal 5 4" xfId="1966" xr:uid="{00000000-0005-0000-0000-0000A00C0000}"/>
    <cellStyle name="Normal 5 4 2" xfId="3729" xr:uid="{00000000-0005-0000-0000-0000A10C0000}"/>
    <cellStyle name="Normal 5 5" xfId="1967" xr:uid="{00000000-0005-0000-0000-0000A20C0000}"/>
    <cellStyle name="Normal 5 5 2" xfId="3730" xr:uid="{00000000-0005-0000-0000-0000A30C0000}"/>
    <cellStyle name="Normal 5 6" xfId="1968" xr:uid="{00000000-0005-0000-0000-0000A40C0000}"/>
    <cellStyle name="Normal 5 6 2" xfId="3731" xr:uid="{00000000-0005-0000-0000-0000A50C0000}"/>
    <cellStyle name="Normal 5 7" xfId="1969" xr:uid="{00000000-0005-0000-0000-0000A60C0000}"/>
    <cellStyle name="Normal 5 7 2" xfId="3732" xr:uid="{00000000-0005-0000-0000-0000A70C0000}"/>
    <cellStyle name="Normal 5 8" xfId="1970" xr:uid="{00000000-0005-0000-0000-0000A80C0000}"/>
    <cellStyle name="Normal 5 8 2" xfId="3733" xr:uid="{00000000-0005-0000-0000-0000A90C0000}"/>
    <cellStyle name="Normal 5 9" xfId="1971" xr:uid="{00000000-0005-0000-0000-0000AA0C0000}"/>
    <cellStyle name="Normal 5_1.2.2.1 SLM Pembangunan FEEDER BARU MDI 9 dan 10 2052011" xfId="1972" xr:uid="{00000000-0005-0000-0000-0000AB0C0000}"/>
    <cellStyle name="Normal 50" xfId="1973" xr:uid="{00000000-0005-0000-0000-0000AC0C0000}"/>
    <cellStyle name="Normal 50 2" xfId="1974" xr:uid="{00000000-0005-0000-0000-0000AD0C0000}"/>
    <cellStyle name="Normal 51" xfId="1975" xr:uid="{00000000-0005-0000-0000-0000AE0C0000}"/>
    <cellStyle name="Normal 51 2" xfId="3734" xr:uid="{00000000-0005-0000-0000-0000AF0C0000}"/>
    <cellStyle name="Normal 52" xfId="1976" xr:uid="{00000000-0005-0000-0000-0000B00C0000}"/>
    <cellStyle name="Normal 52 2" xfId="1977" xr:uid="{00000000-0005-0000-0000-0000B10C0000}"/>
    <cellStyle name="Normal 53" xfId="1978" xr:uid="{00000000-0005-0000-0000-0000B20C0000}"/>
    <cellStyle name="Normal 53 2" xfId="1979" xr:uid="{00000000-0005-0000-0000-0000B30C0000}"/>
    <cellStyle name="Normal 54" xfId="1980" xr:uid="{00000000-0005-0000-0000-0000B40C0000}"/>
    <cellStyle name="Normal 54 2" xfId="1981" xr:uid="{00000000-0005-0000-0000-0000B50C0000}"/>
    <cellStyle name="Normal 55" xfId="1982" xr:uid="{00000000-0005-0000-0000-0000B60C0000}"/>
    <cellStyle name="Normal 55 2" xfId="3735" xr:uid="{00000000-0005-0000-0000-0000B70C0000}"/>
    <cellStyle name="Normal 56" xfId="1983" xr:uid="{00000000-0005-0000-0000-0000B80C0000}"/>
    <cellStyle name="Normal 56 2" xfId="1984" xr:uid="{00000000-0005-0000-0000-0000B90C0000}"/>
    <cellStyle name="Normal 57" xfId="1985" xr:uid="{00000000-0005-0000-0000-0000BA0C0000}"/>
    <cellStyle name="Normal 57 2" xfId="3736" xr:uid="{00000000-0005-0000-0000-0000BB0C0000}"/>
    <cellStyle name="Normal 58" xfId="1986" xr:uid="{00000000-0005-0000-0000-0000BC0C0000}"/>
    <cellStyle name="Normal 58 2" xfId="3737" xr:uid="{00000000-0005-0000-0000-0000BD0C0000}"/>
    <cellStyle name="Normal 59" xfId="1987" xr:uid="{00000000-0005-0000-0000-0000BE0C0000}"/>
    <cellStyle name="Normal 59 2" xfId="3738" xr:uid="{00000000-0005-0000-0000-0000BF0C0000}"/>
    <cellStyle name="Normal 6" xfId="1988" xr:uid="{00000000-0005-0000-0000-0000C00C0000}"/>
    <cellStyle name="Normal 6 2" xfId="1989" xr:uid="{00000000-0005-0000-0000-0000C10C0000}"/>
    <cellStyle name="Normal 6 2 2" xfId="1990" xr:uid="{00000000-0005-0000-0000-0000C20C0000}"/>
    <cellStyle name="Normal 6 3" xfId="1991" xr:uid="{00000000-0005-0000-0000-0000C30C0000}"/>
    <cellStyle name="Normal 6 3 2" xfId="1992" xr:uid="{00000000-0005-0000-0000-0000C40C0000}"/>
    <cellStyle name="Normal 6 4" xfId="1993" xr:uid="{00000000-0005-0000-0000-0000C50C0000}"/>
    <cellStyle name="Normal 6_1.2.2.1 SLM Pembangunan FEEDER BARU MDI 9 dan 10 2052011" xfId="1994" xr:uid="{00000000-0005-0000-0000-0000C60C0000}"/>
    <cellStyle name="Normal 60" xfId="1995" xr:uid="{00000000-0005-0000-0000-0000C70C0000}"/>
    <cellStyle name="Normal 60 2" xfId="3739" xr:uid="{00000000-0005-0000-0000-0000C80C0000}"/>
    <cellStyle name="Normal 61" xfId="1996" xr:uid="{00000000-0005-0000-0000-0000C90C0000}"/>
    <cellStyle name="Normal 61 2" xfId="3740" xr:uid="{00000000-0005-0000-0000-0000CA0C0000}"/>
    <cellStyle name="Normal 62" xfId="1997" xr:uid="{00000000-0005-0000-0000-0000CB0C0000}"/>
    <cellStyle name="Normal 62 2" xfId="3741" xr:uid="{00000000-0005-0000-0000-0000CC0C0000}"/>
    <cellStyle name="Normal 63" xfId="1998" xr:uid="{00000000-0005-0000-0000-0000CD0C0000}"/>
    <cellStyle name="Normal 63 2" xfId="3742" xr:uid="{00000000-0005-0000-0000-0000CE0C0000}"/>
    <cellStyle name="Normal 64" xfId="1999" xr:uid="{00000000-0005-0000-0000-0000CF0C0000}"/>
    <cellStyle name="Normal 64 2" xfId="3743" xr:uid="{00000000-0005-0000-0000-0000D00C0000}"/>
    <cellStyle name="Normal 65" xfId="2000" xr:uid="{00000000-0005-0000-0000-0000D10C0000}"/>
    <cellStyle name="Normal 65 2" xfId="3744" xr:uid="{00000000-0005-0000-0000-0000D20C0000}"/>
    <cellStyle name="Normal 66" xfId="2001" xr:uid="{00000000-0005-0000-0000-0000D30C0000}"/>
    <cellStyle name="Normal 66 2" xfId="3745" xr:uid="{00000000-0005-0000-0000-0000D40C0000}"/>
    <cellStyle name="Normal 67" xfId="2002" xr:uid="{00000000-0005-0000-0000-0000D50C0000}"/>
    <cellStyle name="Normal 67 2" xfId="3746" xr:uid="{00000000-0005-0000-0000-0000D60C0000}"/>
    <cellStyle name="Normal 68" xfId="2003" xr:uid="{00000000-0005-0000-0000-0000D70C0000}"/>
    <cellStyle name="Normal 68 2" xfId="3747" xr:uid="{00000000-0005-0000-0000-0000D80C0000}"/>
    <cellStyle name="Normal 69" xfId="2004" xr:uid="{00000000-0005-0000-0000-0000D90C0000}"/>
    <cellStyle name="Normal 69 2" xfId="3748" xr:uid="{00000000-0005-0000-0000-0000DA0C0000}"/>
    <cellStyle name="Normal 7" xfId="2005" xr:uid="{00000000-0005-0000-0000-0000DB0C0000}"/>
    <cellStyle name="Normal 7 2" xfId="2006" xr:uid="{00000000-0005-0000-0000-0000DC0C0000}"/>
    <cellStyle name="Normal 7 2 2" xfId="2007" xr:uid="{00000000-0005-0000-0000-0000DD0C0000}"/>
    <cellStyle name="Normal 7 3" xfId="2008" xr:uid="{00000000-0005-0000-0000-0000DE0C0000}"/>
    <cellStyle name="Normal 7 4" xfId="2009" xr:uid="{00000000-0005-0000-0000-0000DF0C0000}"/>
    <cellStyle name="Normal 7 5" xfId="2010" xr:uid="{00000000-0005-0000-0000-0000E00C0000}"/>
    <cellStyle name="Normal 7_1.2.2.1 SLM Pembangunan FEEDER BARU MDI 9 dan 10 2052011" xfId="2011" xr:uid="{00000000-0005-0000-0000-0000E10C0000}"/>
    <cellStyle name="Normal 70" xfId="2012" xr:uid="{00000000-0005-0000-0000-0000E20C0000}"/>
    <cellStyle name="Normal 70 2" xfId="3749" xr:uid="{00000000-0005-0000-0000-0000E30C0000}"/>
    <cellStyle name="Normal 71" xfId="2013" xr:uid="{00000000-0005-0000-0000-0000E40C0000}"/>
    <cellStyle name="Normal 71 2" xfId="3750" xr:uid="{00000000-0005-0000-0000-0000E50C0000}"/>
    <cellStyle name="Normal 72" xfId="2014" xr:uid="{00000000-0005-0000-0000-0000E60C0000}"/>
    <cellStyle name="Normal 72 2" xfId="3751" xr:uid="{00000000-0005-0000-0000-0000E70C0000}"/>
    <cellStyle name="Normal 73" xfId="2015" xr:uid="{00000000-0005-0000-0000-0000E80C0000}"/>
    <cellStyle name="Normal 73 2" xfId="3752" xr:uid="{00000000-0005-0000-0000-0000E90C0000}"/>
    <cellStyle name="Normal 74" xfId="2016" xr:uid="{00000000-0005-0000-0000-0000EA0C0000}"/>
    <cellStyle name="Normal 74 2" xfId="3753" xr:uid="{00000000-0005-0000-0000-0000EB0C0000}"/>
    <cellStyle name="Normal 75" xfId="2017" xr:uid="{00000000-0005-0000-0000-0000EC0C0000}"/>
    <cellStyle name="Normal 75 2" xfId="3754" xr:uid="{00000000-0005-0000-0000-0000ED0C0000}"/>
    <cellStyle name="Normal 76" xfId="2018" xr:uid="{00000000-0005-0000-0000-0000EE0C0000}"/>
    <cellStyle name="Normal 76 2" xfId="3755" xr:uid="{00000000-0005-0000-0000-0000EF0C0000}"/>
    <cellStyle name="Normal 77" xfId="2019" xr:uid="{00000000-0005-0000-0000-0000F00C0000}"/>
    <cellStyle name="Normal 77 2" xfId="3756" xr:uid="{00000000-0005-0000-0000-0000F10C0000}"/>
    <cellStyle name="Normal 78" xfId="2020" xr:uid="{00000000-0005-0000-0000-0000F20C0000}"/>
    <cellStyle name="Normal 78 2" xfId="3757" xr:uid="{00000000-0005-0000-0000-0000F30C0000}"/>
    <cellStyle name="Normal 79" xfId="2021" xr:uid="{00000000-0005-0000-0000-0000F40C0000}"/>
    <cellStyle name="Normal 79 2" xfId="3758" xr:uid="{00000000-0005-0000-0000-0000F50C0000}"/>
    <cellStyle name="Normal 8" xfId="2022" xr:uid="{00000000-0005-0000-0000-0000F60C0000}"/>
    <cellStyle name="Normal 8 2" xfId="2023" xr:uid="{00000000-0005-0000-0000-0000F70C0000}"/>
    <cellStyle name="Normal 8 2 2" xfId="3261" xr:uid="{00000000-0005-0000-0000-0000F80C0000}"/>
    <cellStyle name="Normal 8 3" xfId="2024" xr:uid="{00000000-0005-0000-0000-0000F90C0000}"/>
    <cellStyle name="Normal 8 3 2" xfId="3760" xr:uid="{00000000-0005-0000-0000-0000FA0C0000}"/>
    <cellStyle name="Normal 8 4" xfId="3260" xr:uid="{00000000-0005-0000-0000-0000FB0C0000}"/>
    <cellStyle name="Normal 8 4 2" xfId="4178" xr:uid="{00000000-0005-0000-0000-0000FC0C0000}"/>
    <cellStyle name="Normal 8 5" xfId="3759" xr:uid="{00000000-0005-0000-0000-0000FD0C0000}"/>
    <cellStyle name="Normal 8_(PRK 111601-111604) 20130401 Joint AAU - GJN 4 - BNL 5 - KTN 7" xfId="2025" xr:uid="{00000000-0005-0000-0000-0000FE0C0000}"/>
    <cellStyle name="Normal 80" xfId="2026" xr:uid="{00000000-0005-0000-0000-0000FF0C0000}"/>
    <cellStyle name="Normal 80 2" xfId="3761" xr:uid="{00000000-0005-0000-0000-0000000D0000}"/>
    <cellStyle name="Normal 81" xfId="2027" xr:uid="{00000000-0005-0000-0000-0000010D0000}"/>
    <cellStyle name="Normal 81 2" xfId="3762" xr:uid="{00000000-0005-0000-0000-0000020D0000}"/>
    <cellStyle name="Normal 82" xfId="2028" xr:uid="{00000000-0005-0000-0000-0000030D0000}"/>
    <cellStyle name="Normal 82 2" xfId="3763" xr:uid="{00000000-0005-0000-0000-0000040D0000}"/>
    <cellStyle name="Normal 83" xfId="2029" xr:uid="{00000000-0005-0000-0000-0000050D0000}"/>
    <cellStyle name="Normal 83 2" xfId="3764" xr:uid="{00000000-0005-0000-0000-0000060D0000}"/>
    <cellStyle name="Normal 84" xfId="2030" xr:uid="{00000000-0005-0000-0000-0000070D0000}"/>
    <cellStyle name="Normal 84 2" xfId="3765" xr:uid="{00000000-0005-0000-0000-0000080D0000}"/>
    <cellStyle name="Normal 85" xfId="2031" xr:uid="{00000000-0005-0000-0000-0000090D0000}"/>
    <cellStyle name="Normal 85 2" xfId="3766" xr:uid="{00000000-0005-0000-0000-00000A0D0000}"/>
    <cellStyle name="Normal 86" xfId="2032" xr:uid="{00000000-0005-0000-0000-00000B0D0000}"/>
    <cellStyle name="Normal 86 2" xfId="2033" xr:uid="{00000000-0005-0000-0000-00000C0D0000}"/>
    <cellStyle name="Normal 87" xfId="2034" xr:uid="{00000000-0005-0000-0000-00000D0D0000}"/>
    <cellStyle name="Normal 87 2" xfId="2035" xr:uid="{00000000-0005-0000-0000-00000E0D0000}"/>
    <cellStyle name="Normal 87 2 2" xfId="2036" xr:uid="{00000000-0005-0000-0000-00000F0D0000}"/>
    <cellStyle name="Normal 87 3" xfId="2037" xr:uid="{00000000-0005-0000-0000-0000100D0000}"/>
    <cellStyle name="Normal 88" xfId="2038" xr:uid="{00000000-0005-0000-0000-0000110D0000}"/>
    <cellStyle name="Normal 88 2" xfId="2039" xr:uid="{00000000-0005-0000-0000-0000120D0000}"/>
    <cellStyle name="Normal 89" xfId="2040" xr:uid="{00000000-0005-0000-0000-0000130D0000}"/>
    <cellStyle name="Normal 89 2" xfId="2041" xr:uid="{00000000-0005-0000-0000-0000140D0000}"/>
    <cellStyle name="Normal 9" xfId="2042" xr:uid="{00000000-0005-0000-0000-0000150D0000}"/>
    <cellStyle name="Normal 9 2" xfId="2043" xr:uid="{00000000-0005-0000-0000-0000160D0000}"/>
    <cellStyle name="Normal 9 2 2" xfId="2044" xr:uid="{00000000-0005-0000-0000-0000170D0000}"/>
    <cellStyle name="Normal 9 2 2 2" xfId="2045" xr:uid="{00000000-0005-0000-0000-0000180D0000}"/>
    <cellStyle name="Normal 9 2 2 2 2" xfId="3265" xr:uid="{00000000-0005-0000-0000-0000190D0000}"/>
    <cellStyle name="Normal 9 2 2 3" xfId="2046" xr:uid="{00000000-0005-0000-0000-00001A0D0000}"/>
    <cellStyle name="Normal 9 2 2 3 2" xfId="3266" xr:uid="{00000000-0005-0000-0000-00001B0D0000}"/>
    <cellStyle name="Normal 9 2 2 4" xfId="2047" xr:uid="{00000000-0005-0000-0000-00001C0D0000}"/>
    <cellStyle name="Normal 9 2 2 4 2" xfId="3267" xr:uid="{00000000-0005-0000-0000-00001D0D0000}"/>
    <cellStyle name="Normal 9 2 2 5" xfId="3264" xr:uid="{00000000-0005-0000-0000-00001E0D0000}"/>
    <cellStyle name="Normal 9 2 3" xfId="2048" xr:uid="{00000000-0005-0000-0000-00001F0D0000}"/>
    <cellStyle name="Normal 9 2 3 2" xfId="2049" xr:uid="{00000000-0005-0000-0000-0000200D0000}"/>
    <cellStyle name="Normal 9 2 3 2 2" xfId="2050" xr:uid="{00000000-0005-0000-0000-0000210D0000}"/>
    <cellStyle name="Normal 9 2 3 2 2 2" xfId="2051" xr:uid="{00000000-0005-0000-0000-0000220D0000}"/>
    <cellStyle name="Normal 9 2 3 2 2 2 2" xfId="3271" xr:uid="{00000000-0005-0000-0000-0000230D0000}"/>
    <cellStyle name="Normal 9 2 3 2 2 3" xfId="2052" xr:uid="{00000000-0005-0000-0000-0000240D0000}"/>
    <cellStyle name="Normal 9 2 3 2 2 3 2" xfId="3272" xr:uid="{00000000-0005-0000-0000-0000250D0000}"/>
    <cellStyle name="Normal 9 2 3 2 2 4" xfId="2053" xr:uid="{00000000-0005-0000-0000-0000260D0000}"/>
    <cellStyle name="Normal 9 2 3 2 2 4 2" xfId="3273" xr:uid="{00000000-0005-0000-0000-0000270D0000}"/>
    <cellStyle name="Normal 9 2 3 2 2 5" xfId="2054" xr:uid="{00000000-0005-0000-0000-0000280D0000}"/>
    <cellStyle name="Normal 9 2 3 2 2 5 2" xfId="3274" xr:uid="{00000000-0005-0000-0000-0000290D0000}"/>
    <cellStyle name="Normal 9 2 3 2 2 6" xfId="3270" xr:uid="{00000000-0005-0000-0000-00002A0D0000}"/>
    <cellStyle name="Normal 9 2 3 2 3" xfId="2055" xr:uid="{00000000-0005-0000-0000-00002B0D0000}"/>
    <cellStyle name="Normal 9 2 3 2 3 2" xfId="2056" xr:uid="{00000000-0005-0000-0000-00002C0D0000}"/>
    <cellStyle name="Normal 9 2 3 2 3 2 2" xfId="3276" xr:uid="{00000000-0005-0000-0000-00002D0D0000}"/>
    <cellStyle name="Normal 9 2 3 2 3 3" xfId="2057" xr:uid="{00000000-0005-0000-0000-00002E0D0000}"/>
    <cellStyle name="Normal 9 2 3 2 3 3 2" xfId="3277" xr:uid="{00000000-0005-0000-0000-00002F0D0000}"/>
    <cellStyle name="Normal 9 2 3 2 3 4" xfId="2058" xr:uid="{00000000-0005-0000-0000-0000300D0000}"/>
    <cellStyle name="Normal 9 2 3 2 3 4 2" xfId="3278" xr:uid="{00000000-0005-0000-0000-0000310D0000}"/>
    <cellStyle name="Normal 9 2 3 2 3 5" xfId="3275" xr:uid="{00000000-0005-0000-0000-0000320D0000}"/>
    <cellStyle name="Normal 9 2 3 2 4" xfId="2059" xr:uid="{00000000-0005-0000-0000-0000330D0000}"/>
    <cellStyle name="Normal 9 2 3 2 4 2" xfId="3279" xr:uid="{00000000-0005-0000-0000-0000340D0000}"/>
    <cellStyle name="Normal 9 2 3 2 5" xfId="2060" xr:uid="{00000000-0005-0000-0000-0000350D0000}"/>
    <cellStyle name="Normal 9 2 3 2 5 2" xfId="3280" xr:uid="{00000000-0005-0000-0000-0000360D0000}"/>
    <cellStyle name="Normal 9 2 3 2 6" xfId="2061" xr:uid="{00000000-0005-0000-0000-0000370D0000}"/>
    <cellStyle name="Normal 9 2 3 2 6 2" xfId="3281" xr:uid="{00000000-0005-0000-0000-0000380D0000}"/>
    <cellStyle name="Normal 9 2 3 2 7" xfId="3269" xr:uid="{00000000-0005-0000-0000-0000390D0000}"/>
    <cellStyle name="Normal 9 2 3 2_PETA POHON LITA TRW I 2010" xfId="2062" xr:uid="{00000000-0005-0000-0000-00003A0D0000}"/>
    <cellStyle name="Normal 9 2 3 3" xfId="2063" xr:uid="{00000000-0005-0000-0000-00003B0D0000}"/>
    <cellStyle name="Normal 9 2 3 3 2" xfId="3282" xr:uid="{00000000-0005-0000-0000-00003C0D0000}"/>
    <cellStyle name="Normal 9 2 3 4" xfId="2064" xr:uid="{00000000-0005-0000-0000-00003D0D0000}"/>
    <cellStyle name="Normal 9 2 3 4 2" xfId="3283" xr:uid="{00000000-0005-0000-0000-00003E0D0000}"/>
    <cellStyle name="Normal 9 2 3 5" xfId="2065" xr:uid="{00000000-0005-0000-0000-00003F0D0000}"/>
    <cellStyle name="Normal 9 2 3 5 2" xfId="3284" xr:uid="{00000000-0005-0000-0000-0000400D0000}"/>
    <cellStyle name="Normal 9 2 3 6" xfId="3268" xr:uid="{00000000-0005-0000-0000-0000410D0000}"/>
    <cellStyle name="Normal 9 2 3_FORMAT PETA&amp;LOKASI RABAS2 JUNI 2010" xfId="2066" xr:uid="{00000000-0005-0000-0000-0000420D0000}"/>
    <cellStyle name="Normal 9 2 4" xfId="2067" xr:uid="{00000000-0005-0000-0000-0000430D0000}"/>
    <cellStyle name="Normal 9 2 4 2" xfId="3285" xr:uid="{00000000-0005-0000-0000-0000440D0000}"/>
    <cellStyle name="Normal 9 2 5" xfId="2068" xr:uid="{00000000-0005-0000-0000-0000450D0000}"/>
    <cellStyle name="Normal 9 2 5 2" xfId="3286" xr:uid="{00000000-0005-0000-0000-0000460D0000}"/>
    <cellStyle name="Normal 9 2 6" xfId="2069" xr:uid="{00000000-0005-0000-0000-0000470D0000}"/>
    <cellStyle name="Normal 9 2 6 2" xfId="3287" xr:uid="{00000000-0005-0000-0000-0000480D0000}"/>
    <cellStyle name="Normal 9 2 7" xfId="3263" xr:uid="{00000000-0005-0000-0000-0000490D0000}"/>
    <cellStyle name="Normal 9 2_ENTRI RABAS-RABAS TRW IV_LT_qq" xfId="2070" xr:uid="{00000000-0005-0000-0000-00004A0D0000}"/>
    <cellStyle name="Normal 9 3" xfId="2071" xr:uid="{00000000-0005-0000-0000-00004B0D0000}"/>
    <cellStyle name="Normal 9 3 2" xfId="3288" xr:uid="{00000000-0005-0000-0000-00004C0D0000}"/>
    <cellStyle name="Normal 9 4" xfId="2072" xr:uid="{00000000-0005-0000-0000-00004D0D0000}"/>
    <cellStyle name="Normal 9 4 2" xfId="3289" xr:uid="{00000000-0005-0000-0000-00004E0D0000}"/>
    <cellStyle name="Normal 9 5" xfId="2073" xr:uid="{00000000-0005-0000-0000-00004F0D0000}"/>
    <cellStyle name="Normal 9 5 2" xfId="3290" xr:uid="{00000000-0005-0000-0000-0000500D0000}"/>
    <cellStyle name="Normal 9 6" xfId="2074" xr:uid="{00000000-0005-0000-0000-0000510D0000}"/>
    <cellStyle name="Normal 9 6 2" xfId="2075" xr:uid="{00000000-0005-0000-0000-0000520D0000}"/>
    <cellStyle name="Normal 9 7" xfId="2076" xr:uid="{00000000-0005-0000-0000-0000530D0000}"/>
    <cellStyle name="Normal 9 7 2" xfId="3768" xr:uid="{00000000-0005-0000-0000-0000540D0000}"/>
    <cellStyle name="Normal 9 8" xfId="3262" xr:uid="{00000000-0005-0000-0000-0000550D0000}"/>
    <cellStyle name="Normal 9 8 2" xfId="4179" xr:uid="{00000000-0005-0000-0000-0000560D0000}"/>
    <cellStyle name="Normal 9 9" xfId="3767" xr:uid="{00000000-0005-0000-0000-0000570D0000}"/>
    <cellStyle name="Normal 9_4_Pembangunan JTM Baru Penyulang CPU 5" xfId="2077" xr:uid="{00000000-0005-0000-0000-0000580D0000}"/>
    <cellStyle name="Normal 90" xfId="2078" xr:uid="{00000000-0005-0000-0000-0000590D0000}"/>
    <cellStyle name="Normal 90 2" xfId="2079" xr:uid="{00000000-0005-0000-0000-00005A0D0000}"/>
    <cellStyle name="Normal 91" xfId="2080" xr:uid="{00000000-0005-0000-0000-00005B0D0000}"/>
    <cellStyle name="Normal 91 2" xfId="2081" xr:uid="{00000000-0005-0000-0000-00005C0D0000}"/>
    <cellStyle name="Normal 92" xfId="2082" xr:uid="{00000000-0005-0000-0000-00005D0D0000}"/>
    <cellStyle name="Normal 92 2" xfId="3769" xr:uid="{00000000-0005-0000-0000-00005E0D0000}"/>
    <cellStyle name="Normal 93" xfId="2083" xr:uid="{00000000-0005-0000-0000-00005F0D0000}"/>
    <cellStyle name="Normal 93 2" xfId="3770" xr:uid="{00000000-0005-0000-0000-0000600D0000}"/>
    <cellStyle name="Normal 94" xfId="2084" xr:uid="{00000000-0005-0000-0000-0000610D0000}"/>
    <cellStyle name="Normal 94 2" xfId="2085" xr:uid="{00000000-0005-0000-0000-0000620D0000}"/>
    <cellStyle name="Normal 95" xfId="2086" xr:uid="{00000000-0005-0000-0000-0000630D0000}"/>
    <cellStyle name="Normal 95 2" xfId="3771" xr:uid="{00000000-0005-0000-0000-0000640D0000}"/>
    <cellStyle name="Normal 96" xfId="2087" xr:uid="{00000000-0005-0000-0000-0000650D0000}"/>
    <cellStyle name="Normal 96 2" xfId="3772" xr:uid="{00000000-0005-0000-0000-0000660D0000}"/>
    <cellStyle name="Normal 97" xfId="2088" xr:uid="{00000000-0005-0000-0000-0000670D0000}"/>
    <cellStyle name="Normal 97 2" xfId="3773" xr:uid="{00000000-0005-0000-0000-0000680D0000}"/>
    <cellStyle name="Normal 98" xfId="2089" xr:uid="{00000000-0005-0000-0000-0000690D0000}"/>
    <cellStyle name="Normal 98 2" xfId="3774" xr:uid="{00000000-0005-0000-0000-00006A0D0000}"/>
    <cellStyle name="Normal 99" xfId="2090" xr:uid="{00000000-0005-0000-0000-00006B0D0000}"/>
    <cellStyle name="Normal 99 2" xfId="3775" xr:uid="{00000000-0005-0000-0000-00006C0D0000}"/>
    <cellStyle name="Note" xfId="2091" builtinId="10" customBuiltin="1"/>
    <cellStyle name="Note 10" xfId="2092" xr:uid="{00000000-0005-0000-0000-00006E0D0000}"/>
    <cellStyle name="Note 10 2" xfId="2093" xr:uid="{00000000-0005-0000-0000-00006F0D0000}"/>
    <cellStyle name="Note 10 2 2" xfId="2094" xr:uid="{00000000-0005-0000-0000-0000700D0000}"/>
    <cellStyle name="Note 10 3" xfId="2095" xr:uid="{00000000-0005-0000-0000-0000710D0000}"/>
    <cellStyle name="Note 10_TRAFO" xfId="2096" xr:uid="{00000000-0005-0000-0000-0000720D0000}"/>
    <cellStyle name="Note 11" xfId="2097" xr:uid="{00000000-0005-0000-0000-0000730D0000}"/>
    <cellStyle name="Note 11 2" xfId="2098" xr:uid="{00000000-0005-0000-0000-0000740D0000}"/>
    <cellStyle name="Note 11 2 2" xfId="2099" xr:uid="{00000000-0005-0000-0000-0000750D0000}"/>
    <cellStyle name="Note 11 3" xfId="2100" xr:uid="{00000000-0005-0000-0000-0000760D0000}"/>
    <cellStyle name="Note 11_TRAFO" xfId="2101" xr:uid="{00000000-0005-0000-0000-0000770D0000}"/>
    <cellStyle name="Note 12" xfId="2102" xr:uid="{00000000-0005-0000-0000-0000780D0000}"/>
    <cellStyle name="Note 12 2" xfId="2103" xr:uid="{00000000-0005-0000-0000-0000790D0000}"/>
    <cellStyle name="Note 12 2 2" xfId="2104" xr:uid="{00000000-0005-0000-0000-00007A0D0000}"/>
    <cellStyle name="Note 12 3" xfId="2105" xr:uid="{00000000-0005-0000-0000-00007B0D0000}"/>
    <cellStyle name="Note 12_TRAFO" xfId="2106" xr:uid="{00000000-0005-0000-0000-00007C0D0000}"/>
    <cellStyle name="Note 13" xfId="2107" xr:uid="{00000000-0005-0000-0000-00007D0D0000}"/>
    <cellStyle name="Note 13 2" xfId="2108" xr:uid="{00000000-0005-0000-0000-00007E0D0000}"/>
    <cellStyle name="Note 13 2 2" xfId="2109" xr:uid="{00000000-0005-0000-0000-00007F0D0000}"/>
    <cellStyle name="Note 13 3" xfId="2110" xr:uid="{00000000-0005-0000-0000-0000800D0000}"/>
    <cellStyle name="Note 13_TRAFO" xfId="2111" xr:uid="{00000000-0005-0000-0000-0000810D0000}"/>
    <cellStyle name="Note 14" xfId="2112" xr:uid="{00000000-0005-0000-0000-0000820D0000}"/>
    <cellStyle name="Note 14 2" xfId="2113" xr:uid="{00000000-0005-0000-0000-0000830D0000}"/>
    <cellStyle name="Note 14 2 2" xfId="2114" xr:uid="{00000000-0005-0000-0000-0000840D0000}"/>
    <cellStyle name="Note 14 3" xfId="2115" xr:uid="{00000000-0005-0000-0000-0000850D0000}"/>
    <cellStyle name="Note 14_TRAFO" xfId="2116" xr:uid="{00000000-0005-0000-0000-0000860D0000}"/>
    <cellStyle name="Note 15" xfId="2117" xr:uid="{00000000-0005-0000-0000-0000870D0000}"/>
    <cellStyle name="Note 15 2" xfId="2118" xr:uid="{00000000-0005-0000-0000-0000880D0000}"/>
    <cellStyle name="Note 15 2 2" xfId="2119" xr:uid="{00000000-0005-0000-0000-0000890D0000}"/>
    <cellStyle name="Note 15 3" xfId="2120" xr:uid="{00000000-0005-0000-0000-00008A0D0000}"/>
    <cellStyle name="Note 15_TRAFO" xfId="2121" xr:uid="{00000000-0005-0000-0000-00008B0D0000}"/>
    <cellStyle name="Note 16" xfId="2122" xr:uid="{00000000-0005-0000-0000-00008C0D0000}"/>
    <cellStyle name="Note 16 2" xfId="2123" xr:uid="{00000000-0005-0000-0000-00008D0D0000}"/>
    <cellStyle name="Note 16 2 2" xfId="2124" xr:uid="{00000000-0005-0000-0000-00008E0D0000}"/>
    <cellStyle name="Note 16 3" xfId="2125" xr:uid="{00000000-0005-0000-0000-00008F0D0000}"/>
    <cellStyle name="Note 16 3 2" xfId="3776" xr:uid="{00000000-0005-0000-0000-0000900D0000}"/>
    <cellStyle name="Note 16 4" xfId="3291" xr:uid="{00000000-0005-0000-0000-0000910D0000}"/>
    <cellStyle name="Note 16_TRAFO" xfId="2126" xr:uid="{00000000-0005-0000-0000-0000920D0000}"/>
    <cellStyle name="Note 17" xfId="2127" xr:uid="{00000000-0005-0000-0000-0000930D0000}"/>
    <cellStyle name="Note 17 2" xfId="2128" xr:uid="{00000000-0005-0000-0000-0000940D0000}"/>
    <cellStyle name="Note 17 2 2" xfId="2129" xr:uid="{00000000-0005-0000-0000-0000950D0000}"/>
    <cellStyle name="Note 17 3" xfId="2130" xr:uid="{00000000-0005-0000-0000-0000960D0000}"/>
    <cellStyle name="Note 17 3 2" xfId="3777" xr:uid="{00000000-0005-0000-0000-0000970D0000}"/>
    <cellStyle name="Note 17 4" xfId="3292" xr:uid="{00000000-0005-0000-0000-0000980D0000}"/>
    <cellStyle name="Note 17_TRAFO" xfId="2131" xr:uid="{00000000-0005-0000-0000-0000990D0000}"/>
    <cellStyle name="Note 18" xfId="2132" xr:uid="{00000000-0005-0000-0000-00009A0D0000}"/>
    <cellStyle name="Note 18 2" xfId="2133" xr:uid="{00000000-0005-0000-0000-00009B0D0000}"/>
    <cellStyle name="Note 18 2 2" xfId="2134" xr:uid="{00000000-0005-0000-0000-00009C0D0000}"/>
    <cellStyle name="Note 18 3" xfId="2135" xr:uid="{00000000-0005-0000-0000-00009D0D0000}"/>
    <cellStyle name="Note 18 3 2" xfId="3778" xr:uid="{00000000-0005-0000-0000-00009E0D0000}"/>
    <cellStyle name="Note 18 4" xfId="3293" xr:uid="{00000000-0005-0000-0000-00009F0D0000}"/>
    <cellStyle name="Note 18_TRAFO" xfId="2136" xr:uid="{00000000-0005-0000-0000-0000A00D0000}"/>
    <cellStyle name="Note 19" xfId="2137" xr:uid="{00000000-0005-0000-0000-0000A10D0000}"/>
    <cellStyle name="Note 19 2" xfId="2138" xr:uid="{00000000-0005-0000-0000-0000A20D0000}"/>
    <cellStyle name="Note 19 2 2" xfId="2139" xr:uid="{00000000-0005-0000-0000-0000A30D0000}"/>
    <cellStyle name="Note 19 3" xfId="2140" xr:uid="{00000000-0005-0000-0000-0000A40D0000}"/>
    <cellStyle name="Note 19 3 2" xfId="3779" xr:uid="{00000000-0005-0000-0000-0000A50D0000}"/>
    <cellStyle name="Note 19 4" xfId="3294" xr:uid="{00000000-0005-0000-0000-0000A60D0000}"/>
    <cellStyle name="Note 19_TRAFO" xfId="2141" xr:uid="{00000000-0005-0000-0000-0000A70D0000}"/>
    <cellStyle name="Note 2" xfId="2142" xr:uid="{00000000-0005-0000-0000-0000A80D0000}"/>
    <cellStyle name="Note 2 2" xfId="2143" xr:uid="{00000000-0005-0000-0000-0000A90D0000}"/>
    <cellStyle name="Note 2 2 2" xfId="2144" xr:uid="{00000000-0005-0000-0000-0000AA0D0000}"/>
    <cellStyle name="Note 2 3" xfId="2145" xr:uid="{00000000-0005-0000-0000-0000AB0D0000}"/>
    <cellStyle name="Note 2 3 2" xfId="2146" xr:uid="{00000000-0005-0000-0000-0000AC0D0000}"/>
    <cellStyle name="Note 2 4" xfId="2147" xr:uid="{00000000-0005-0000-0000-0000AD0D0000}"/>
    <cellStyle name="Note 2_TRAFO" xfId="2148" xr:uid="{00000000-0005-0000-0000-0000AE0D0000}"/>
    <cellStyle name="Note 20" xfId="2149" xr:uid="{00000000-0005-0000-0000-0000AF0D0000}"/>
    <cellStyle name="Note 20 2" xfId="2150" xr:uid="{00000000-0005-0000-0000-0000B00D0000}"/>
    <cellStyle name="Note 20 2 2" xfId="2151" xr:uid="{00000000-0005-0000-0000-0000B10D0000}"/>
    <cellStyle name="Note 20 3" xfId="2152" xr:uid="{00000000-0005-0000-0000-0000B20D0000}"/>
    <cellStyle name="Note 20 3 2" xfId="3780" xr:uid="{00000000-0005-0000-0000-0000B30D0000}"/>
    <cellStyle name="Note 20 4" xfId="3295" xr:uid="{00000000-0005-0000-0000-0000B40D0000}"/>
    <cellStyle name="Note 20_TRAFO" xfId="2153" xr:uid="{00000000-0005-0000-0000-0000B50D0000}"/>
    <cellStyle name="Note 21" xfId="2154" xr:uid="{00000000-0005-0000-0000-0000B60D0000}"/>
    <cellStyle name="Note 21 2" xfId="2155" xr:uid="{00000000-0005-0000-0000-0000B70D0000}"/>
    <cellStyle name="Note 21 2 2" xfId="2156" xr:uid="{00000000-0005-0000-0000-0000B80D0000}"/>
    <cellStyle name="Note 21 3" xfId="2157" xr:uid="{00000000-0005-0000-0000-0000B90D0000}"/>
    <cellStyle name="Note 21 3 2" xfId="3781" xr:uid="{00000000-0005-0000-0000-0000BA0D0000}"/>
    <cellStyle name="Note 21 4" xfId="3296" xr:uid="{00000000-0005-0000-0000-0000BB0D0000}"/>
    <cellStyle name="Note 21_TRAFO" xfId="2158" xr:uid="{00000000-0005-0000-0000-0000BC0D0000}"/>
    <cellStyle name="Note 22" xfId="2159" xr:uid="{00000000-0005-0000-0000-0000BD0D0000}"/>
    <cellStyle name="Note 22 2" xfId="2160" xr:uid="{00000000-0005-0000-0000-0000BE0D0000}"/>
    <cellStyle name="Note 22 2 2" xfId="2161" xr:uid="{00000000-0005-0000-0000-0000BF0D0000}"/>
    <cellStyle name="Note 22 3" xfId="2162" xr:uid="{00000000-0005-0000-0000-0000C00D0000}"/>
    <cellStyle name="Note 22 3 2" xfId="3782" xr:uid="{00000000-0005-0000-0000-0000C10D0000}"/>
    <cellStyle name="Note 22 4" xfId="3297" xr:uid="{00000000-0005-0000-0000-0000C20D0000}"/>
    <cellStyle name="Note 22_TRAFO" xfId="2163" xr:uid="{00000000-0005-0000-0000-0000C30D0000}"/>
    <cellStyle name="Note 23" xfId="2164" xr:uid="{00000000-0005-0000-0000-0000C40D0000}"/>
    <cellStyle name="Note 23 2" xfId="2165" xr:uid="{00000000-0005-0000-0000-0000C50D0000}"/>
    <cellStyle name="Note 23 2 2" xfId="2166" xr:uid="{00000000-0005-0000-0000-0000C60D0000}"/>
    <cellStyle name="Note 23 3" xfId="2167" xr:uid="{00000000-0005-0000-0000-0000C70D0000}"/>
    <cellStyle name="Note 23 3 2" xfId="3783" xr:uid="{00000000-0005-0000-0000-0000C80D0000}"/>
    <cellStyle name="Note 23 4" xfId="3298" xr:uid="{00000000-0005-0000-0000-0000C90D0000}"/>
    <cellStyle name="Note 23_TRAFO" xfId="2168" xr:uid="{00000000-0005-0000-0000-0000CA0D0000}"/>
    <cellStyle name="Note 24" xfId="2169" xr:uid="{00000000-0005-0000-0000-0000CB0D0000}"/>
    <cellStyle name="Note 24 2" xfId="2170" xr:uid="{00000000-0005-0000-0000-0000CC0D0000}"/>
    <cellStyle name="Note 24 2 2" xfId="2171" xr:uid="{00000000-0005-0000-0000-0000CD0D0000}"/>
    <cellStyle name="Note 24 3" xfId="2172" xr:uid="{00000000-0005-0000-0000-0000CE0D0000}"/>
    <cellStyle name="Note 24 3 2" xfId="3784" xr:uid="{00000000-0005-0000-0000-0000CF0D0000}"/>
    <cellStyle name="Note 24 4" xfId="3299" xr:uid="{00000000-0005-0000-0000-0000D00D0000}"/>
    <cellStyle name="Note 24_TRAFO" xfId="2173" xr:uid="{00000000-0005-0000-0000-0000D10D0000}"/>
    <cellStyle name="Note 25" xfId="2174" xr:uid="{00000000-0005-0000-0000-0000D20D0000}"/>
    <cellStyle name="Note 25 2" xfId="2175" xr:uid="{00000000-0005-0000-0000-0000D30D0000}"/>
    <cellStyle name="Note 25 2 2" xfId="2176" xr:uid="{00000000-0005-0000-0000-0000D40D0000}"/>
    <cellStyle name="Note 25 3" xfId="2177" xr:uid="{00000000-0005-0000-0000-0000D50D0000}"/>
    <cellStyle name="Note 25 3 2" xfId="3785" xr:uid="{00000000-0005-0000-0000-0000D60D0000}"/>
    <cellStyle name="Note 25 4" xfId="3300" xr:uid="{00000000-0005-0000-0000-0000D70D0000}"/>
    <cellStyle name="Note 25_TRAFO" xfId="2178" xr:uid="{00000000-0005-0000-0000-0000D80D0000}"/>
    <cellStyle name="Note 26" xfId="2179" xr:uid="{00000000-0005-0000-0000-0000D90D0000}"/>
    <cellStyle name="Note 26 2" xfId="2180" xr:uid="{00000000-0005-0000-0000-0000DA0D0000}"/>
    <cellStyle name="Note 26 2 2" xfId="2181" xr:uid="{00000000-0005-0000-0000-0000DB0D0000}"/>
    <cellStyle name="Note 26 3" xfId="2182" xr:uid="{00000000-0005-0000-0000-0000DC0D0000}"/>
    <cellStyle name="Note 26 3 2" xfId="3786" xr:uid="{00000000-0005-0000-0000-0000DD0D0000}"/>
    <cellStyle name="Note 26 4" xfId="3301" xr:uid="{00000000-0005-0000-0000-0000DE0D0000}"/>
    <cellStyle name="Note 26_TRAFO" xfId="2183" xr:uid="{00000000-0005-0000-0000-0000DF0D0000}"/>
    <cellStyle name="Note 27" xfId="2184" xr:uid="{00000000-0005-0000-0000-0000E00D0000}"/>
    <cellStyle name="Note 27 2" xfId="2185" xr:uid="{00000000-0005-0000-0000-0000E10D0000}"/>
    <cellStyle name="Note 27 2 2" xfId="2186" xr:uid="{00000000-0005-0000-0000-0000E20D0000}"/>
    <cellStyle name="Note 27 3" xfId="2187" xr:uid="{00000000-0005-0000-0000-0000E30D0000}"/>
    <cellStyle name="Note 27 3 2" xfId="3787" xr:uid="{00000000-0005-0000-0000-0000E40D0000}"/>
    <cellStyle name="Note 27 4" xfId="3302" xr:uid="{00000000-0005-0000-0000-0000E50D0000}"/>
    <cellStyle name="Note 27_TRAFO" xfId="2188" xr:uid="{00000000-0005-0000-0000-0000E60D0000}"/>
    <cellStyle name="Note 28" xfId="2189" xr:uid="{00000000-0005-0000-0000-0000E70D0000}"/>
    <cellStyle name="Note 28 2" xfId="2190" xr:uid="{00000000-0005-0000-0000-0000E80D0000}"/>
    <cellStyle name="Note 28 2 2" xfId="2191" xr:uid="{00000000-0005-0000-0000-0000E90D0000}"/>
    <cellStyle name="Note 28 3" xfId="2192" xr:uid="{00000000-0005-0000-0000-0000EA0D0000}"/>
    <cellStyle name="Note 28 3 2" xfId="3788" xr:uid="{00000000-0005-0000-0000-0000EB0D0000}"/>
    <cellStyle name="Note 28 4" xfId="3303" xr:uid="{00000000-0005-0000-0000-0000EC0D0000}"/>
    <cellStyle name="Note 28_TRAFO" xfId="2193" xr:uid="{00000000-0005-0000-0000-0000ED0D0000}"/>
    <cellStyle name="Note 29" xfId="2194" xr:uid="{00000000-0005-0000-0000-0000EE0D0000}"/>
    <cellStyle name="Note 29 2" xfId="2195" xr:uid="{00000000-0005-0000-0000-0000EF0D0000}"/>
    <cellStyle name="Note 29 2 2" xfId="2196" xr:uid="{00000000-0005-0000-0000-0000F00D0000}"/>
    <cellStyle name="Note 29 3" xfId="2197" xr:uid="{00000000-0005-0000-0000-0000F10D0000}"/>
    <cellStyle name="Note 29 3 2" xfId="3789" xr:uid="{00000000-0005-0000-0000-0000F20D0000}"/>
    <cellStyle name="Note 29 4" xfId="3304" xr:uid="{00000000-0005-0000-0000-0000F30D0000}"/>
    <cellStyle name="Note 29_TRAFO" xfId="2198" xr:uid="{00000000-0005-0000-0000-0000F40D0000}"/>
    <cellStyle name="Note 3" xfId="2199" xr:uid="{00000000-0005-0000-0000-0000F50D0000}"/>
    <cellStyle name="Note 3 2" xfId="2200" xr:uid="{00000000-0005-0000-0000-0000F60D0000}"/>
    <cellStyle name="Note 3 2 2" xfId="2201" xr:uid="{00000000-0005-0000-0000-0000F70D0000}"/>
    <cellStyle name="Note 3 3" xfId="2202" xr:uid="{00000000-0005-0000-0000-0000F80D0000}"/>
    <cellStyle name="Note 3_TRAFO" xfId="2203" xr:uid="{00000000-0005-0000-0000-0000F90D0000}"/>
    <cellStyle name="Note 30" xfId="2204" xr:uid="{00000000-0005-0000-0000-0000FA0D0000}"/>
    <cellStyle name="Note 30 2" xfId="2205" xr:uid="{00000000-0005-0000-0000-0000FB0D0000}"/>
    <cellStyle name="Note 30 2 2" xfId="2206" xr:uid="{00000000-0005-0000-0000-0000FC0D0000}"/>
    <cellStyle name="Note 30 3" xfId="2207" xr:uid="{00000000-0005-0000-0000-0000FD0D0000}"/>
    <cellStyle name="Note 30 3 2" xfId="3790" xr:uid="{00000000-0005-0000-0000-0000FE0D0000}"/>
    <cellStyle name="Note 30 4" xfId="3305" xr:uid="{00000000-0005-0000-0000-0000FF0D0000}"/>
    <cellStyle name="Note 30_TRAFO" xfId="2208" xr:uid="{00000000-0005-0000-0000-0000000E0000}"/>
    <cellStyle name="Note 31" xfId="2209" xr:uid="{00000000-0005-0000-0000-0000010E0000}"/>
    <cellStyle name="Note 31 2" xfId="2210" xr:uid="{00000000-0005-0000-0000-0000020E0000}"/>
    <cellStyle name="Note 31 2 2" xfId="2211" xr:uid="{00000000-0005-0000-0000-0000030E0000}"/>
    <cellStyle name="Note 31 3" xfId="2212" xr:uid="{00000000-0005-0000-0000-0000040E0000}"/>
    <cellStyle name="Note 31 3 2" xfId="3791" xr:uid="{00000000-0005-0000-0000-0000050E0000}"/>
    <cellStyle name="Note 31 4" xfId="3306" xr:uid="{00000000-0005-0000-0000-0000060E0000}"/>
    <cellStyle name="Note 31_TRAFO" xfId="2213" xr:uid="{00000000-0005-0000-0000-0000070E0000}"/>
    <cellStyle name="Note 32" xfId="2214" xr:uid="{00000000-0005-0000-0000-0000080E0000}"/>
    <cellStyle name="Note 32 2" xfId="2215" xr:uid="{00000000-0005-0000-0000-0000090E0000}"/>
    <cellStyle name="Note 32 2 2" xfId="2216" xr:uid="{00000000-0005-0000-0000-00000A0E0000}"/>
    <cellStyle name="Note 32 3" xfId="2217" xr:uid="{00000000-0005-0000-0000-00000B0E0000}"/>
    <cellStyle name="Note 32 3 2" xfId="3792" xr:uid="{00000000-0005-0000-0000-00000C0E0000}"/>
    <cellStyle name="Note 32 4" xfId="3307" xr:uid="{00000000-0005-0000-0000-00000D0E0000}"/>
    <cellStyle name="Note 32_TRAFO" xfId="2218" xr:uid="{00000000-0005-0000-0000-00000E0E0000}"/>
    <cellStyle name="Note 33" xfId="2219" xr:uid="{00000000-0005-0000-0000-00000F0E0000}"/>
    <cellStyle name="Note 33 2" xfId="2220" xr:uid="{00000000-0005-0000-0000-0000100E0000}"/>
    <cellStyle name="Note 33 2 2" xfId="2221" xr:uid="{00000000-0005-0000-0000-0000110E0000}"/>
    <cellStyle name="Note 33 3" xfId="2222" xr:uid="{00000000-0005-0000-0000-0000120E0000}"/>
    <cellStyle name="Note 33 3 2" xfId="3793" xr:uid="{00000000-0005-0000-0000-0000130E0000}"/>
    <cellStyle name="Note 33 4" xfId="3308" xr:uid="{00000000-0005-0000-0000-0000140E0000}"/>
    <cellStyle name="Note 33_TRAFO" xfId="2223" xr:uid="{00000000-0005-0000-0000-0000150E0000}"/>
    <cellStyle name="Note 34" xfId="2224" xr:uid="{00000000-0005-0000-0000-0000160E0000}"/>
    <cellStyle name="Note 34 2" xfId="2225" xr:uid="{00000000-0005-0000-0000-0000170E0000}"/>
    <cellStyle name="Note 34 2 2" xfId="2226" xr:uid="{00000000-0005-0000-0000-0000180E0000}"/>
    <cellStyle name="Note 34 3" xfId="2227" xr:uid="{00000000-0005-0000-0000-0000190E0000}"/>
    <cellStyle name="Note 34 3 2" xfId="3794" xr:uid="{00000000-0005-0000-0000-00001A0E0000}"/>
    <cellStyle name="Note 34 4" xfId="3309" xr:uid="{00000000-0005-0000-0000-00001B0E0000}"/>
    <cellStyle name="Note 34_TRAFO" xfId="2228" xr:uid="{00000000-0005-0000-0000-00001C0E0000}"/>
    <cellStyle name="Note 35" xfId="2229" xr:uid="{00000000-0005-0000-0000-00001D0E0000}"/>
    <cellStyle name="Note 35 2" xfId="2230" xr:uid="{00000000-0005-0000-0000-00001E0E0000}"/>
    <cellStyle name="Note 35 2 2" xfId="2231" xr:uid="{00000000-0005-0000-0000-00001F0E0000}"/>
    <cellStyle name="Note 35 3" xfId="2232" xr:uid="{00000000-0005-0000-0000-0000200E0000}"/>
    <cellStyle name="Note 35 3 2" xfId="3795" xr:uid="{00000000-0005-0000-0000-0000210E0000}"/>
    <cellStyle name="Note 35 4" xfId="3310" xr:uid="{00000000-0005-0000-0000-0000220E0000}"/>
    <cellStyle name="Note 35_TRAFO" xfId="2233" xr:uid="{00000000-0005-0000-0000-0000230E0000}"/>
    <cellStyle name="Note 36" xfId="2234" xr:uid="{00000000-0005-0000-0000-0000240E0000}"/>
    <cellStyle name="Note 36 2" xfId="2235" xr:uid="{00000000-0005-0000-0000-0000250E0000}"/>
    <cellStyle name="Note 36 2 2" xfId="2236" xr:uid="{00000000-0005-0000-0000-0000260E0000}"/>
    <cellStyle name="Note 36 3" xfId="2237" xr:uid="{00000000-0005-0000-0000-0000270E0000}"/>
    <cellStyle name="Note 36 3 2" xfId="3796" xr:uid="{00000000-0005-0000-0000-0000280E0000}"/>
    <cellStyle name="Note 36 4" xfId="3311" xr:uid="{00000000-0005-0000-0000-0000290E0000}"/>
    <cellStyle name="Note 36_TRAFO" xfId="2238" xr:uid="{00000000-0005-0000-0000-00002A0E0000}"/>
    <cellStyle name="Note 37" xfId="2239" xr:uid="{00000000-0005-0000-0000-00002B0E0000}"/>
    <cellStyle name="Note 37 2" xfId="2240" xr:uid="{00000000-0005-0000-0000-00002C0E0000}"/>
    <cellStyle name="Note 37 2 2" xfId="2241" xr:uid="{00000000-0005-0000-0000-00002D0E0000}"/>
    <cellStyle name="Note 37 3" xfId="2242" xr:uid="{00000000-0005-0000-0000-00002E0E0000}"/>
    <cellStyle name="Note 37 3 2" xfId="3797" xr:uid="{00000000-0005-0000-0000-00002F0E0000}"/>
    <cellStyle name="Note 37 4" xfId="3312" xr:uid="{00000000-0005-0000-0000-0000300E0000}"/>
    <cellStyle name="Note 37_TRAFO" xfId="2243" xr:uid="{00000000-0005-0000-0000-0000310E0000}"/>
    <cellStyle name="Note 38" xfId="2244" xr:uid="{00000000-0005-0000-0000-0000320E0000}"/>
    <cellStyle name="Note 38 2" xfId="2245" xr:uid="{00000000-0005-0000-0000-0000330E0000}"/>
    <cellStyle name="Note 38 2 2" xfId="2246" xr:uid="{00000000-0005-0000-0000-0000340E0000}"/>
    <cellStyle name="Note 38 3" xfId="2247" xr:uid="{00000000-0005-0000-0000-0000350E0000}"/>
    <cellStyle name="Note 38 3 2" xfId="3798" xr:uid="{00000000-0005-0000-0000-0000360E0000}"/>
    <cellStyle name="Note 38 4" xfId="3313" xr:uid="{00000000-0005-0000-0000-0000370E0000}"/>
    <cellStyle name="Note 38_TRAFO" xfId="2248" xr:uid="{00000000-0005-0000-0000-0000380E0000}"/>
    <cellStyle name="Note 39" xfId="2249" xr:uid="{00000000-0005-0000-0000-0000390E0000}"/>
    <cellStyle name="Note 39 2" xfId="2250" xr:uid="{00000000-0005-0000-0000-00003A0E0000}"/>
    <cellStyle name="Note 39 2 2" xfId="2251" xr:uid="{00000000-0005-0000-0000-00003B0E0000}"/>
    <cellStyle name="Note 39 3" xfId="2252" xr:uid="{00000000-0005-0000-0000-00003C0E0000}"/>
    <cellStyle name="Note 39 3 2" xfId="3799" xr:uid="{00000000-0005-0000-0000-00003D0E0000}"/>
    <cellStyle name="Note 39 4" xfId="3314" xr:uid="{00000000-0005-0000-0000-00003E0E0000}"/>
    <cellStyle name="Note 39_TRAFO" xfId="2253" xr:uid="{00000000-0005-0000-0000-00003F0E0000}"/>
    <cellStyle name="Note 4" xfId="2254" xr:uid="{00000000-0005-0000-0000-0000400E0000}"/>
    <cellStyle name="Note 4 2" xfId="2255" xr:uid="{00000000-0005-0000-0000-0000410E0000}"/>
    <cellStyle name="Note 4 2 2" xfId="2256" xr:uid="{00000000-0005-0000-0000-0000420E0000}"/>
    <cellStyle name="Note 4 3" xfId="2257" xr:uid="{00000000-0005-0000-0000-0000430E0000}"/>
    <cellStyle name="Note 4_TRAFO" xfId="2258" xr:uid="{00000000-0005-0000-0000-0000440E0000}"/>
    <cellStyle name="Note 40" xfId="2259" xr:uid="{00000000-0005-0000-0000-0000450E0000}"/>
    <cellStyle name="Note 40 2" xfId="2260" xr:uid="{00000000-0005-0000-0000-0000460E0000}"/>
    <cellStyle name="Note 40 2 2" xfId="2261" xr:uid="{00000000-0005-0000-0000-0000470E0000}"/>
    <cellStyle name="Note 40 3" xfId="2262" xr:uid="{00000000-0005-0000-0000-0000480E0000}"/>
    <cellStyle name="Note 40 3 2" xfId="3800" xr:uid="{00000000-0005-0000-0000-0000490E0000}"/>
    <cellStyle name="Note 40 4" xfId="3315" xr:uid="{00000000-0005-0000-0000-00004A0E0000}"/>
    <cellStyle name="Note 40_TRAFO" xfId="2263" xr:uid="{00000000-0005-0000-0000-00004B0E0000}"/>
    <cellStyle name="Note 41" xfId="2264" xr:uid="{00000000-0005-0000-0000-00004C0E0000}"/>
    <cellStyle name="Note 41 2" xfId="2265" xr:uid="{00000000-0005-0000-0000-00004D0E0000}"/>
    <cellStyle name="Note 41 2 2" xfId="2266" xr:uid="{00000000-0005-0000-0000-00004E0E0000}"/>
    <cellStyle name="Note 41 3" xfId="2267" xr:uid="{00000000-0005-0000-0000-00004F0E0000}"/>
    <cellStyle name="Note 41 3 2" xfId="3801" xr:uid="{00000000-0005-0000-0000-0000500E0000}"/>
    <cellStyle name="Note 41 4" xfId="3316" xr:uid="{00000000-0005-0000-0000-0000510E0000}"/>
    <cellStyle name="Note 41_TRAFO" xfId="2268" xr:uid="{00000000-0005-0000-0000-0000520E0000}"/>
    <cellStyle name="Note 42" xfId="2269" xr:uid="{00000000-0005-0000-0000-0000530E0000}"/>
    <cellStyle name="Note 42 2" xfId="2270" xr:uid="{00000000-0005-0000-0000-0000540E0000}"/>
    <cellStyle name="Note 42 2 2" xfId="2271" xr:uid="{00000000-0005-0000-0000-0000550E0000}"/>
    <cellStyle name="Note 42 3" xfId="2272" xr:uid="{00000000-0005-0000-0000-0000560E0000}"/>
    <cellStyle name="Note 42 3 2" xfId="3802" xr:uid="{00000000-0005-0000-0000-0000570E0000}"/>
    <cellStyle name="Note 42 4" xfId="3317" xr:uid="{00000000-0005-0000-0000-0000580E0000}"/>
    <cellStyle name="Note 42_TRAFO" xfId="2273" xr:uid="{00000000-0005-0000-0000-0000590E0000}"/>
    <cellStyle name="Note 43" xfId="2274" xr:uid="{00000000-0005-0000-0000-00005A0E0000}"/>
    <cellStyle name="Note 43 2" xfId="2275" xr:uid="{00000000-0005-0000-0000-00005B0E0000}"/>
    <cellStyle name="Note 43 2 2" xfId="2276" xr:uid="{00000000-0005-0000-0000-00005C0E0000}"/>
    <cellStyle name="Note 43 3" xfId="2277" xr:uid="{00000000-0005-0000-0000-00005D0E0000}"/>
    <cellStyle name="Note 43 3 2" xfId="3803" xr:uid="{00000000-0005-0000-0000-00005E0E0000}"/>
    <cellStyle name="Note 43 4" xfId="3318" xr:uid="{00000000-0005-0000-0000-00005F0E0000}"/>
    <cellStyle name="Note 43_TRAFO" xfId="2278" xr:uid="{00000000-0005-0000-0000-0000600E0000}"/>
    <cellStyle name="Note 44" xfId="2279" xr:uid="{00000000-0005-0000-0000-0000610E0000}"/>
    <cellStyle name="Note 44 2" xfId="2280" xr:uid="{00000000-0005-0000-0000-0000620E0000}"/>
    <cellStyle name="Note 44 2 2" xfId="2281" xr:uid="{00000000-0005-0000-0000-0000630E0000}"/>
    <cellStyle name="Note 44 3" xfId="2282" xr:uid="{00000000-0005-0000-0000-0000640E0000}"/>
    <cellStyle name="Note 44 3 2" xfId="3804" xr:uid="{00000000-0005-0000-0000-0000650E0000}"/>
    <cellStyle name="Note 44 4" xfId="3319" xr:uid="{00000000-0005-0000-0000-0000660E0000}"/>
    <cellStyle name="Note 44_TRAFO" xfId="2283" xr:uid="{00000000-0005-0000-0000-0000670E0000}"/>
    <cellStyle name="Note 45" xfId="2284" xr:uid="{00000000-0005-0000-0000-0000680E0000}"/>
    <cellStyle name="Note 45 2" xfId="2285" xr:uid="{00000000-0005-0000-0000-0000690E0000}"/>
    <cellStyle name="Note 45 2 2" xfId="2286" xr:uid="{00000000-0005-0000-0000-00006A0E0000}"/>
    <cellStyle name="Note 45 3" xfId="2287" xr:uid="{00000000-0005-0000-0000-00006B0E0000}"/>
    <cellStyle name="Note 45 3 2" xfId="3805" xr:uid="{00000000-0005-0000-0000-00006C0E0000}"/>
    <cellStyle name="Note 45 4" xfId="3320" xr:uid="{00000000-0005-0000-0000-00006D0E0000}"/>
    <cellStyle name="Note 45_TRAFO" xfId="2288" xr:uid="{00000000-0005-0000-0000-00006E0E0000}"/>
    <cellStyle name="Note 46" xfId="2289" xr:uid="{00000000-0005-0000-0000-00006F0E0000}"/>
    <cellStyle name="Note 46 2" xfId="2290" xr:uid="{00000000-0005-0000-0000-0000700E0000}"/>
    <cellStyle name="Note 46 2 2" xfId="2291" xr:uid="{00000000-0005-0000-0000-0000710E0000}"/>
    <cellStyle name="Note 46 3" xfId="2292" xr:uid="{00000000-0005-0000-0000-0000720E0000}"/>
    <cellStyle name="Note 46 3 2" xfId="3806" xr:uid="{00000000-0005-0000-0000-0000730E0000}"/>
    <cellStyle name="Note 46 4" xfId="3321" xr:uid="{00000000-0005-0000-0000-0000740E0000}"/>
    <cellStyle name="Note 46_TRAFO" xfId="2293" xr:uid="{00000000-0005-0000-0000-0000750E0000}"/>
    <cellStyle name="Note 47" xfId="2294" xr:uid="{00000000-0005-0000-0000-0000760E0000}"/>
    <cellStyle name="Note 47 2" xfId="2295" xr:uid="{00000000-0005-0000-0000-0000770E0000}"/>
    <cellStyle name="Note 47 2 2" xfId="2296" xr:uid="{00000000-0005-0000-0000-0000780E0000}"/>
    <cellStyle name="Note 47 3" xfId="2297" xr:uid="{00000000-0005-0000-0000-0000790E0000}"/>
    <cellStyle name="Note 47 3 2" xfId="3807" xr:uid="{00000000-0005-0000-0000-00007A0E0000}"/>
    <cellStyle name="Note 47 4" xfId="3322" xr:uid="{00000000-0005-0000-0000-00007B0E0000}"/>
    <cellStyle name="Note 47_TRAFO" xfId="2298" xr:uid="{00000000-0005-0000-0000-00007C0E0000}"/>
    <cellStyle name="Note 48" xfId="2299" xr:uid="{00000000-0005-0000-0000-00007D0E0000}"/>
    <cellStyle name="Note 48 2" xfId="2300" xr:uid="{00000000-0005-0000-0000-00007E0E0000}"/>
    <cellStyle name="Note 48 2 2" xfId="2301" xr:uid="{00000000-0005-0000-0000-00007F0E0000}"/>
    <cellStyle name="Note 48 3" xfId="2302" xr:uid="{00000000-0005-0000-0000-0000800E0000}"/>
    <cellStyle name="Note 48 3 2" xfId="3808" xr:uid="{00000000-0005-0000-0000-0000810E0000}"/>
    <cellStyle name="Note 48 4" xfId="3323" xr:uid="{00000000-0005-0000-0000-0000820E0000}"/>
    <cellStyle name="Note 48_TRAFO" xfId="2303" xr:uid="{00000000-0005-0000-0000-0000830E0000}"/>
    <cellStyle name="Note 49" xfId="2304" xr:uid="{00000000-0005-0000-0000-0000840E0000}"/>
    <cellStyle name="Note 49 2" xfId="2305" xr:uid="{00000000-0005-0000-0000-0000850E0000}"/>
    <cellStyle name="Note 49 2 2" xfId="2306" xr:uid="{00000000-0005-0000-0000-0000860E0000}"/>
    <cellStyle name="Note 49 3" xfId="2307" xr:uid="{00000000-0005-0000-0000-0000870E0000}"/>
    <cellStyle name="Note 49 3 2" xfId="3809" xr:uid="{00000000-0005-0000-0000-0000880E0000}"/>
    <cellStyle name="Note 49 4" xfId="3324" xr:uid="{00000000-0005-0000-0000-0000890E0000}"/>
    <cellStyle name="Note 49_TRAFO" xfId="2308" xr:uid="{00000000-0005-0000-0000-00008A0E0000}"/>
    <cellStyle name="Note 5" xfId="2309" xr:uid="{00000000-0005-0000-0000-00008B0E0000}"/>
    <cellStyle name="Note 5 2" xfId="2310" xr:uid="{00000000-0005-0000-0000-00008C0E0000}"/>
    <cellStyle name="Note 5 2 2" xfId="2311" xr:uid="{00000000-0005-0000-0000-00008D0E0000}"/>
    <cellStyle name="Note 5 3" xfId="2312" xr:uid="{00000000-0005-0000-0000-00008E0E0000}"/>
    <cellStyle name="Note 5_TRAFO" xfId="2313" xr:uid="{00000000-0005-0000-0000-00008F0E0000}"/>
    <cellStyle name="Note 50" xfId="2314" xr:uid="{00000000-0005-0000-0000-0000900E0000}"/>
    <cellStyle name="Note 50 2" xfId="2315" xr:uid="{00000000-0005-0000-0000-0000910E0000}"/>
    <cellStyle name="Note 50 2 2" xfId="2316" xr:uid="{00000000-0005-0000-0000-0000920E0000}"/>
    <cellStyle name="Note 50 3" xfId="2317" xr:uid="{00000000-0005-0000-0000-0000930E0000}"/>
    <cellStyle name="Note 50 3 2" xfId="3810" xr:uid="{00000000-0005-0000-0000-0000940E0000}"/>
    <cellStyle name="Note 50 4" xfId="3325" xr:uid="{00000000-0005-0000-0000-0000950E0000}"/>
    <cellStyle name="Note 50_TRAFO" xfId="2318" xr:uid="{00000000-0005-0000-0000-0000960E0000}"/>
    <cellStyle name="Note 51" xfId="2319" xr:uid="{00000000-0005-0000-0000-0000970E0000}"/>
    <cellStyle name="Note 51 2" xfId="2320" xr:uid="{00000000-0005-0000-0000-0000980E0000}"/>
    <cellStyle name="Note 51 2 2" xfId="2321" xr:uid="{00000000-0005-0000-0000-0000990E0000}"/>
    <cellStyle name="Note 51 3" xfId="2322" xr:uid="{00000000-0005-0000-0000-00009A0E0000}"/>
    <cellStyle name="Note 51 3 2" xfId="3811" xr:uid="{00000000-0005-0000-0000-00009B0E0000}"/>
    <cellStyle name="Note 51 4" xfId="3326" xr:uid="{00000000-0005-0000-0000-00009C0E0000}"/>
    <cellStyle name="Note 51_TRAFO" xfId="2323" xr:uid="{00000000-0005-0000-0000-00009D0E0000}"/>
    <cellStyle name="Note 52" xfId="2324" xr:uid="{00000000-0005-0000-0000-00009E0E0000}"/>
    <cellStyle name="Note 52 2" xfId="2325" xr:uid="{00000000-0005-0000-0000-00009F0E0000}"/>
    <cellStyle name="Note 52 2 2" xfId="2326" xr:uid="{00000000-0005-0000-0000-0000A00E0000}"/>
    <cellStyle name="Note 52 3" xfId="2327" xr:uid="{00000000-0005-0000-0000-0000A10E0000}"/>
    <cellStyle name="Note 52 3 2" xfId="3812" xr:uid="{00000000-0005-0000-0000-0000A20E0000}"/>
    <cellStyle name="Note 52 4" xfId="3327" xr:uid="{00000000-0005-0000-0000-0000A30E0000}"/>
    <cellStyle name="Note 52_TRAFO" xfId="2328" xr:uid="{00000000-0005-0000-0000-0000A40E0000}"/>
    <cellStyle name="Note 53" xfId="2329" xr:uid="{00000000-0005-0000-0000-0000A50E0000}"/>
    <cellStyle name="Note 53 2" xfId="2330" xr:uid="{00000000-0005-0000-0000-0000A60E0000}"/>
    <cellStyle name="Note 53 2 2" xfId="2331" xr:uid="{00000000-0005-0000-0000-0000A70E0000}"/>
    <cellStyle name="Note 53 3" xfId="2332" xr:uid="{00000000-0005-0000-0000-0000A80E0000}"/>
    <cellStyle name="Note 53 3 2" xfId="3813" xr:uid="{00000000-0005-0000-0000-0000A90E0000}"/>
    <cellStyle name="Note 53 4" xfId="3328" xr:uid="{00000000-0005-0000-0000-0000AA0E0000}"/>
    <cellStyle name="Note 53_TRAFO" xfId="2333" xr:uid="{00000000-0005-0000-0000-0000AB0E0000}"/>
    <cellStyle name="Note 54" xfId="2334" xr:uid="{00000000-0005-0000-0000-0000AC0E0000}"/>
    <cellStyle name="Note 54 2" xfId="2335" xr:uid="{00000000-0005-0000-0000-0000AD0E0000}"/>
    <cellStyle name="Note 54 2 2" xfId="2336" xr:uid="{00000000-0005-0000-0000-0000AE0E0000}"/>
    <cellStyle name="Note 54 3" xfId="2337" xr:uid="{00000000-0005-0000-0000-0000AF0E0000}"/>
    <cellStyle name="Note 54 3 2" xfId="3814" xr:uid="{00000000-0005-0000-0000-0000B00E0000}"/>
    <cellStyle name="Note 54 4" xfId="3329" xr:uid="{00000000-0005-0000-0000-0000B10E0000}"/>
    <cellStyle name="Note 54_TRAFO" xfId="2338" xr:uid="{00000000-0005-0000-0000-0000B20E0000}"/>
    <cellStyle name="Note 55" xfId="2339" xr:uid="{00000000-0005-0000-0000-0000B30E0000}"/>
    <cellStyle name="Note 55 2" xfId="2340" xr:uid="{00000000-0005-0000-0000-0000B40E0000}"/>
    <cellStyle name="Note 55 2 2" xfId="2341" xr:uid="{00000000-0005-0000-0000-0000B50E0000}"/>
    <cellStyle name="Note 55 3" xfId="2342" xr:uid="{00000000-0005-0000-0000-0000B60E0000}"/>
    <cellStyle name="Note 55 3 2" xfId="3815" xr:uid="{00000000-0005-0000-0000-0000B70E0000}"/>
    <cellStyle name="Note 55 4" xfId="3330" xr:uid="{00000000-0005-0000-0000-0000B80E0000}"/>
    <cellStyle name="Note 55_TRAFO" xfId="2343" xr:uid="{00000000-0005-0000-0000-0000B90E0000}"/>
    <cellStyle name="Note 56" xfId="2344" xr:uid="{00000000-0005-0000-0000-0000BA0E0000}"/>
    <cellStyle name="Note 56 2" xfId="2345" xr:uid="{00000000-0005-0000-0000-0000BB0E0000}"/>
    <cellStyle name="Note 56 2 2" xfId="2346" xr:uid="{00000000-0005-0000-0000-0000BC0E0000}"/>
    <cellStyle name="Note 56 3" xfId="2347" xr:uid="{00000000-0005-0000-0000-0000BD0E0000}"/>
    <cellStyle name="Note 56 3 2" xfId="3816" xr:uid="{00000000-0005-0000-0000-0000BE0E0000}"/>
    <cellStyle name="Note 56 4" xfId="3331" xr:uid="{00000000-0005-0000-0000-0000BF0E0000}"/>
    <cellStyle name="Note 56_TRAFO" xfId="2348" xr:uid="{00000000-0005-0000-0000-0000C00E0000}"/>
    <cellStyle name="Note 57" xfId="2349" xr:uid="{00000000-0005-0000-0000-0000C10E0000}"/>
    <cellStyle name="Note 57 2" xfId="2350" xr:uid="{00000000-0005-0000-0000-0000C20E0000}"/>
    <cellStyle name="Note 57 2 2" xfId="2351" xr:uid="{00000000-0005-0000-0000-0000C30E0000}"/>
    <cellStyle name="Note 57 3" xfId="2352" xr:uid="{00000000-0005-0000-0000-0000C40E0000}"/>
    <cellStyle name="Note 57 3 2" xfId="3817" xr:uid="{00000000-0005-0000-0000-0000C50E0000}"/>
    <cellStyle name="Note 57 4" xfId="3332" xr:uid="{00000000-0005-0000-0000-0000C60E0000}"/>
    <cellStyle name="Note 57_TRAFO" xfId="2353" xr:uid="{00000000-0005-0000-0000-0000C70E0000}"/>
    <cellStyle name="Note 58" xfId="2354" xr:uid="{00000000-0005-0000-0000-0000C80E0000}"/>
    <cellStyle name="Note 58 2" xfId="2355" xr:uid="{00000000-0005-0000-0000-0000C90E0000}"/>
    <cellStyle name="Note 58 2 2" xfId="2356" xr:uid="{00000000-0005-0000-0000-0000CA0E0000}"/>
    <cellStyle name="Note 58 3" xfId="2357" xr:uid="{00000000-0005-0000-0000-0000CB0E0000}"/>
    <cellStyle name="Note 58 3 2" xfId="3818" xr:uid="{00000000-0005-0000-0000-0000CC0E0000}"/>
    <cellStyle name="Note 58 4" xfId="3333" xr:uid="{00000000-0005-0000-0000-0000CD0E0000}"/>
    <cellStyle name="Note 58_TRAFO" xfId="2358" xr:uid="{00000000-0005-0000-0000-0000CE0E0000}"/>
    <cellStyle name="Note 59" xfId="2359" xr:uid="{00000000-0005-0000-0000-0000CF0E0000}"/>
    <cellStyle name="Note 59 2" xfId="2360" xr:uid="{00000000-0005-0000-0000-0000D00E0000}"/>
    <cellStyle name="Note 59 2 2" xfId="2361" xr:uid="{00000000-0005-0000-0000-0000D10E0000}"/>
    <cellStyle name="Note 59 3" xfId="2362" xr:uid="{00000000-0005-0000-0000-0000D20E0000}"/>
    <cellStyle name="Note 59 3 2" xfId="3819" xr:uid="{00000000-0005-0000-0000-0000D30E0000}"/>
    <cellStyle name="Note 59 4" xfId="3334" xr:uid="{00000000-0005-0000-0000-0000D40E0000}"/>
    <cellStyle name="Note 59_TRAFO" xfId="2363" xr:uid="{00000000-0005-0000-0000-0000D50E0000}"/>
    <cellStyle name="Note 6" xfId="2364" xr:uid="{00000000-0005-0000-0000-0000D60E0000}"/>
    <cellStyle name="Note 6 2" xfId="2365" xr:uid="{00000000-0005-0000-0000-0000D70E0000}"/>
    <cellStyle name="Note 6 2 2" xfId="2366" xr:uid="{00000000-0005-0000-0000-0000D80E0000}"/>
    <cellStyle name="Note 6 3" xfId="2367" xr:uid="{00000000-0005-0000-0000-0000D90E0000}"/>
    <cellStyle name="Note 6_TRAFO" xfId="2368" xr:uid="{00000000-0005-0000-0000-0000DA0E0000}"/>
    <cellStyle name="Note 60" xfId="2369" xr:uid="{00000000-0005-0000-0000-0000DB0E0000}"/>
    <cellStyle name="Note 60 2" xfId="2370" xr:uid="{00000000-0005-0000-0000-0000DC0E0000}"/>
    <cellStyle name="Note 60 2 2" xfId="2371" xr:uid="{00000000-0005-0000-0000-0000DD0E0000}"/>
    <cellStyle name="Note 60 3" xfId="2372" xr:uid="{00000000-0005-0000-0000-0000DE0E0000}"/>
    <cellStyle name="Note 60 3 2" xfId="3820" xr:uid="{00000000-0005-0000-0000-0000DF0E0000}"/>
    <cellStyle name="Note 60 4" xfId="3335" xr:uid="{00000000-0005-0000-0000-0000E00E0000}"/>
    <cellStyle name="Note 60_TRAFO" xfId="2373" xr:uid="{00000000-0005-0000-0000-0000E10E0000}"/>
    <cellStyle name="Note 61" xfId="2374" xr:uid="{00000000-0005-0000-0000-0000E20E0000}"/>
    <cellStyle name="Note 61 2" xfId="2375" xr:uid="{00000000-0005-0000-0000-0000E30E0000}"/>
    <cellStyle name="Note 61 2 2" xfId="2376" xr:uid="{00000000-0005-0000-0000-0000E40E0000}"/>
    <cellStyle name="Note 61 3" xfId="2377" xr:uid="{00000000-0005-0000-0000-0000E50E0000}"/>
    <cellStyle name="Note 61 3 2" xfId="3821" xr:uid="{00000000-0005-0000-0000-0000E60E0000}"/>
    <cellStyle name="Note 61 4" xfId="3336" xr:uid="{00000000-0005-0000-0000-0000E70E0000}"/>
    <cellStyle name="Note 61_TRAFO" xfId="2378" xr:uid="{00000000-0005-0000-0000-0000E80E0000}"/>
    <cellStyle name="Note 62" xfId="2379" xr:uid="{00000000-0005-0000-0000-0000E90E0000}"/>
    <cellStyle name="Note 62 2" xfId="2380" xr:uid="{00000000-0005-0000-0000-0000EA0E0000}"/>
    <cellStyle name="Note 62 2 2" xfId="2381" xr:uid="{00000000-0005-0000-0000-0000EB0E0000}"/>
    <cellStyle name="Note 62 3" xfId="2382" xr:uid="{00000000-0005-0000-0000-0000EC0E0000}"/>
    <cellStyle name="Note 62 3 2" xfId="3822" xr:uid="{00000000-0005-0000-0000-0000ED0E0000}"/>
    <cellStyle name="Note 62 4" xfId="3337" xr:uid="{00000000-0005-0000-0000-0000EE0E0000}"/>
    <cellStyle name="Note 62_TRAFO" xfId="2383" xr:uid="{00000000-0005-0000-0000-0000EF0E0000}"/>
    <cellStyle name="Note 63" xfId="2384" xr:uid="{00000000-0005-0000-0000-0000F00E0000}"/>
    <cellStyle name="Note 63 2" xfId="2385" xr:uid="{00000000-0005-0000-0000-0000F10E0000}"/>
    <cellStyle name="Note 63 2 2" xfId="2386" xr:uid="{00000000-0005-0000-0000-0000F20E0000}"/>
    <cellStyle name="Note 63 3" xfId="2387" xr:uid="{00000000-0005-0000-0000-0000F30E0000}"/>
    <cellStyle name="Note 63 3 2" xfId="3823" xr:uid="{00000000-0005-0000-0000-0000F40E0000}"/>
    <cellStyle name="Note 63 4" xfId="3338" xr:uid="{00000000-0005-0000-0000-0000F50E0000}"/>
    <cellStyle name="Note 63_TRAFO" xfId="2388" xr:uid="{00000000-0005-0000-0000-0000F60E0000}"/>
    <cellStyle name="Note 64" xfId="2389" xr:uid="{00000000-0005-0000-0000-0000F70E0000}"/>
    <cellStyle name="Note 64 2" xfId="2390" xr:uid="{00000000-0005-0000-0000-0000F80E0000}"/>
    <cellStyle name="Note 64 2 2" xfId="2391" xr:uid="{00000000-0005-0000-0000-0000F90E0000}"/>
    <cellStyle name="Note 64 3" xfId="2392" xr:uid="{00000000-0005-0000-0000-0000FA0E0000}"/>
    <cellStyle name="Note 64 3 2" xfId="3824" xr:uid="{00000000-0005-0000-0000-0000FB0E0000}"/>
    <cellStyle name="Note 64 4" xfId="3339" xr:uid="{00000000-0005-0000-0000-0000FC0E0000}"/>
    <cellStyle name="Note 64_TRAFO" xfId="2393" xr:uid="{00000000-0005-0000-0000-0000FD0E0000}"/>
    <cellStyle name="Note 65" xfId="2394" xr:uid="{00000000-0005-0000-0000-0000FE0E0000}"/>
    <cellStyle name="Note 65 2" xfId="2395" xr:uid="{00000000-0005-0000-0000-0000FF0E0000}"/>
    <cellStyle name="Note 65 2 2" xfId="2396" xr:uid="{00000000-0005-0000-0000-0000000F0000}"/>
    <cellStyle name="Note 65 3" xfId="2397" xr:uid="{00000000-0005-0000-0000-0000010F0000}"/>
    <cellStyle name="Note 65 3 2" xfId="3825" xr:uid="{00000000-0005-0000-0000-0000020F0000}"/>
    <cellStyle name="Note 65 4" xfId="3340" xr:uid="{00000000-0005-0000-0000-0000030F0000}"/>
    <cellStyle name="Note 65_TRAFO" xfId="2398" xr:uid="{00000000-0005-0000-0000-0000040F0000}"/>
    <cellStyle name="Note 66" xfId="2399" xr:uid="{00000000-0005-0000-0000-0000050F0000}"/>
    <cellStyle name="Note 66 2" xfId="2400" xr:uid="{00000000-0005-0000-0000-0000060F0000}"/>
    <cellStyle name="Note 66 2 2" xfId="2401" xr:uid="{00000000-0005-0000-0000-0000070F0000}"/>
    <cellStyle name="Note 66 3" xfId="2402" xr:uid="{00000000-0005-0000-0000-0000080F0000}"/>
    <cellStyle name="Note 66 3 2" xfId="3826" xr:uid="{00000000-0005-0000-0000-0000090F0000}"/>
    <cellStyle name="Note 66 4" xfId="3341" xr:uid="{00000000-0005-0000-0000-00000A0F0000}"/>
    <cellStyle name="Note 66_TRAFO" xfId="2403" xr:uid="{00000000-0005-0000-0000-00000B0F0000}"/>
    <cellStyle name="Note 67" xfId="2404" xr:uid="{00000000-0005-0000-0000-00000C0F0000}"/>
    <cellStyle name="Note 67 2" xfId="2405" xr:uid="{00000000-0005-0000-0000-00000D0F0000}"/>
    <cellStyle name="Note 67 2 2" xfId="2406" xr:uid="{00000000-0005-0000-0000-00000E0F0000}"/>
    <cellStyle name="Note 67 3" xfId="2407" xr:uid="{00000000-0005-0000-0000-00000F0F0000}"/>
    <cellStyle name="Note 67 3 2" xfId="3827" xr:uid="{00000000-0005-0000-0000-0000100F0000}"/>
    <cellStyle name="Note 67 4" xfId="3342" xr:uid="{00000000-0005-0000-0000-0000110F0000}"/>
    <cellStyle name="Note 67_TRAFO" xfId="2408" xr:uid="{00000000-0005-0000-0000-0000120F0000}"/>
    <cellStyle name="Note 68" xfId="2409" xr:uid="{00000000-0005-0000-0000-0000130F0000}"/>
    <cellStyle name="Note 68 2" xfId="2410" xr:uid="{00000000-0005-0000-0000-0000140F0000}"/>
    <cellStyle name="Note 68 2 2" xfId="2411" xr:uid="{00000000-0005-0000-0000-0000150F0000}"/>
    <cellStyle name="Note 68 3" xfId="2412" xr:uid="{00000000-0005-0000-0000-0000160F0000}"/>
    <cellStyle name="Note 68 3 2" xfId="3828" xr:uid="{00000000-0005-0000-0000-0000170F0000}"/>
    <cellStyle name="Note 68 4" xfId="3343" xr:uid="{00000000-0005-0000-0000-0000180F0000}"/>
    <cellStyle name="Note 68_TRAFO" xfId="2413" xr:uid="{00000000-0005-0000-0000-0000190F0000}"/>
    <cellStyle name="Note 69" xfId="2414" xr:uid="{00000000-0005-0000-0000-00001A0F0000}"/>
    <cellStyle name="Note 69 2" xfId="2415" xr:uid="{00000000-0005-0000-0000-00001B0F0000}"/>
    <cellStyle name="Note 69 2 2" xfId="2416" xr:uid="{00000000-0005-0000-0000-00001C0F0000}"/>
    <cellStyle name="Note 69 3" xfId="2417" xr:uid="{00000000-0005-0000-0000-00001D0F0000}"/>
    <cellStyle name="Note 69 3 2" xfId="3829" xr:uid="{00000000-0005-0000-0000-00001E0F0000}"/>
    <cellStyle name="Note 69 4" xfId="3344" xr:uid="{00000000-0005-0000-0000-00001F0F0000}"/>
    <cellStyle name="Note 69_TRAFO" xfId="2418" xr:uid="{00000000-0005-0000-0000-0000200F0000}"/>
    <cellStyle name="Note 7" xfId="2419" xr:uid="{00000000-0005-0000-0000-0000210F0000}"/>
    <cellStyle name="Note 7 2" xfId="2420" xr:uid="{00000000-0005-0000-0000-0000220F0000}"/>
    <cellStyle name="Note 7 2 2" xfId="2421" xr:uid="{00000000-0005-0000-0000-0000230F0000}"/>
    <cellStyle name="Note 7 3" xfId="2422" xr:uid="{00000000-0005-0000-0000-0000240F0000}"/>
    <cellStyle name="Note 7_TRAFO" xfId="2423" xr:uid="{00000000-0005-0000-0000-0000250F0000}"/>
    <cellStyle name="Note 70" xfId="2424" xr:uid="{00000000-0005-0000-0000-0000260F0000}"/>
    <cellStyle name="Note 70 2" xfId="2425" xr:uid="{00000000-0005-0000-0000-0000270F0000}"/>
    <cellStyle name="Note 70 2 2" xfId="2426" xr:uid="{00000000-0005-0000-0000-0000280F0000}"/>
    <cellStyle name="Note 70 3" xfId="2427" xr:uid="{00000000-0005-0000-0000-0000290F0000}"/>
    <cellStyle name="Note 70 3 2" xfId="3830" xr:uid="{00000000-0005-0000-0000-00002A0F0000}"/>
    <cellStyle name="Note 70 4" xfId="3345" xr:uid="{00000000-0005-0000-0000-00002B0F0000}"/>
    <cellStyle name="Note 70_TRAFO" xfId="2428" xr:uid="{00000000-0005-0000-0000-00002C0F0000}"/>
    <cellStyle name="Note 71" xfId="2429" xr:uid="{00000000-0005-0000-0000-00002D0F0000}"/>
    <cellStyle name="Note 71 2" xfId="2430" xr:uid="{00000000-0005-0000-0000-00002E0F0000}"/>
    <cellStyle name="Note 71 2 2" xfId="2431" xr:uid="{00000000-0005-0000-0000-00002F0F0000}"/>
    <cellStyle name="Note 71 3" xfId="2432" xr:uid="{00000000-0005-0000-0000-0000300F0000}"/>
    <cellStyle name="Note 71 3 2" xfId="3831" xr:uid="{00000000-0005-0000-0000-0000310F0000}"/>
    <cellStyle name="Note 71 4" xfId="3346" xr:uid="{00000000-0005-0000-0000-0000320F0000}"/>
    <cellStyle name="Note 71_TRAFO" xfId="2433" xr:uid="{00000000-0005-0000-0000-0000330F0000}"/>
    <cellStyle name="Note 72" xfId="2434" xr:uid="{00000000-0005-0000-0000-0000340F0000}"/>
    <cellStyle name="Note 72 2" xfId="2435" xr:uid="{00000000-0005-0000-0000-0000350F0000}"/>
    <cellStyle name="Note 72 2 2" xfId="2436" xr:uid="{00000000-0005-0000-0000-0000360F0000}"/>
    <cellStyle name="Note 72 3" xfId="2437" xr:uid="{00000000-0005-0000-0000-0000370F0000}"/>
    <cellStyle name="Note 72 3 2" xfId="3832" xr:uid="{00000000-0005-0000-0000-0000380F0000}"/>
    <cellStyle name="Note 72 4" xfId="3347" xr:uid="{00000000-0005-0000-0000-0000390F0000}"/>
    <cellStyle name="Note 72_TRAFO" xfId="2438" xr:uid="{00000000-0005-0000-0000-00003A0F0000}"/>
    <cellStyle name="Note 73" xfId="2439" xr:uid="{00000000-0005-0000-0000-00003B0F0000}"/>
    <cellStyle name="Note 73 2" xfId="2440" xr:uid="{00000000-0005-0000-0000-00003C0F0000}"/>
    <cellStyle name="Note 73 2 2" xfId="2441" xr:uid="{00000000-0005-0000-0000-00003D0F0000}"/>
    <cellStyle name="Note 73 3" xfId="2442" xr:uid="{00000000-0005-0000-0000-00003E0F0000}"/>
    <cellStyle name="Note 73 3 2" xfId="3833" xr:uid="{00000000-0005-0000-0000-00003F0F0000}"/>
    <cellStyle name="Note 73 4" xfId="3348" xr:uid="{00000000-0005-0000-0000-0000400F0000}"/>
    <cellStyle name="Note 73_TRAFO" xfId="2443" xr:uid="{00000000-0005-0000-0000-0000410F0000}"/>
    <cellStyle name="Note 74" xfId="2444" xr:uid="{00000000-0005-0000-0000-0000420F0000}"/>
    <cellStyle name="Note 74 2" xfId="2445" xr:uid="{00000000-0005-0000-0000-0000430F0000}"/>
    <cellStyle name="Note 74 2 2" xfId="2446" xr:uid="{00000000-0005-0000-0000-0000440F0000}"/>
    <cellStyle name="Note 74 3" xfId="2447" xr:uid="{00000000-0005-0000-0000-0000450F0000}"/>
    <cellStyle name="Note 74 3 2" xfId="3834" xr:uid="{00000000-0005-0000-0000-0000460F0000}"/>
    <cellStyle name="Note 74 4" xfId="3349" xr:uid="{00000000-0005-0000-0000-0000470F0000}"/>
    <cellStyle name="Note 74_TRAFO" xfId="2448" xr:uid="{00000000-0005-0000-0000-0000480F0000}"/>
    <cellStyle name="Note 75" xfId="2449" xr:uid="{00000000-0005-0000-0000-0000490F0000}"/>
    <cellStyle name="Note 75 2" xfId="2450" xr:uid="{00000000-0005-0000-0000-00004A0F0000}"/>
    <cellStyle name="Note 75 2 2" xfId="2451" xr:uid="{00000000-0005-0000-0000-00004B0F0000}"/>
    <cellStyle name="Note 75 3" xfId="2452" xr:uid="{00000000-0005-0000-0000-00004C0F0000}"/>
    <cellStyle name="Note 75 3 2" xfId="3835" xr:uid="{00000000-0005-0000-0000-00004D0F0000}"/>
    <cellStyle name="Note 75 4" xfId="3350" xr:uid="{00000000-0005-0000-0000-00004E0F0000}"/>
    <cellStyle name="Note 75_TRAFO" xfId="2453" xr:uid="{00000000-0005-0000-0000-00004F0F0000}"/>
    <cellStyle name="Note 76" xfId="2454" xr:uid="{00000000-0005-0000-0000-0000500F0000}"/>
    <cellStyle name="Note 76 2" xfId="2455" xr:uid="{00000000-0005-0000-0000-0000510F0000}"/>
    <cellStyle name="Note 76 2 2" xfId="2456" xr:uid="{00000000-0005-0000-0000-0000520F0000}"/>
    <cellStyle name="Note 76 3" xfId="2457" xr:uid="{00000000-0005-0000-0000-0000530F0000}"/>
    <cellStyle name="Note 76 3 2" xfId="3836" xr:uid="{00000000-0005-0000-0000-0000540F0000}"/>
    <cellStyle name="Note 76 4" xfId="3351" xr:uid="{00000000-0005-0000-0000-0000550F0000}"/>
    <cellStyle name="Note 76_TRAFO" xfId="2458" xr:uid="{00000000-0005-0000-0000-0000560F0000}"/>
    <cellStyle name="Note 77" xfId="2459" xr:uid="{00000000-0005-0000-0000-0000570F0000}"/>
    <cellStyle name="Note 77 2" xfId="2460" xr:uid="{00000000-0005-0000-0000-0000580F0000}"/>
    <cellStyle name="Note 77 2 2" xfId="2461" xr:uid="{00000000-0005-0000-0000-0000590F0000}"/>
    <cellStyle name="Note 77 3" xfId="2462" xr:uid="{00000000-0005-0000-0000-00005A0F0000}"/>
    <cellStyle name="Note 77 3 2" xfId="3837" xr:uid="{00000000-0005-0000-0000-00005B0F0000}"/>
    <cellStyle name="Note 77 4" xfId="3352" xr:uid="{00000000-0005-0000-0000-00005C0F0000}"/>
    <cellStyle name="Note 77_TRAFO" xfId="2463" xr:uid="{00000000-0005-0000-0000-00005D0F0000}"/>
    <cellStyle name="Note 78" xfId="2464" xr:uid="{00000000-0005-0000-0000-00005E0F0000}"/>
    <cellStyle name="Note 78 2" xfId="2465" xr:uid="{00000000-0005-0000-0000-00005F0F0000}"/>
    <cellStyle name="Note 78 2 2" xfId="2466" xr:uid="{00000000-0005-0000-0000-0000600F0000}"/>
    <cellStyle name="Note 78 3" xfId="2467" xr:uid="{00000000-0005-0000-0000-0000610F0000}"/>
    <cellStyle name="Note 78 3 2" xfId="3838" xr:uid="{00000000-0005-0000-0000-0000620F0000}"/>
    <cellStyle name="Note 78 4" xfId="3353" xr:uid="{00000000-0005-0000-0000-0000630F0000}"/>
    <cellStyle name="Note 78_TRAFO" xfId="2468" xr:uid="{00000000-0005-0000-0000-0000640F0000}"/>
    <cellStyle name="Note 8" xfId="2469" xr:uid="{00000000-0005-0000-0000-0000650F0000}"/>
    <cellStyle name="Note 8 2" xfId="2470" xr:uid="{00000000-0005-0000-0000-0000660F0000}"/>
    <cellStyle name="Note 8 2 2" xfId="2471" xr:uid="{00000000-0005-0000-0000-0000670F0000}"/>
    <cellStyle name="Note 8 3" xfId="2472" xr:uid="{00000000-0005-0000-0000-0000680F0000}"/>
    <cellStyle name="Note 8_TRAFO" xfId="2473" xr:uid="{00000000-0005-0000-0000-0000690F0000}"/>
    <cellStyle name="Note 9" xfId="2474" xr:uid="{00000000-0005-0000-0000-00006A0F0000}"/>
    <cellStyle name="Note 9 2" xfId="2475" xr:uid="{00000000-0005-0000-0000-00006B0F0000}"/>
    <cellStyle name="Note 9 2 2" xfId="2476" xr:uid="{00000000-0005-0000-0000-00006C0F0000}"/>
    <cellStyle name="Note 9 3" xfId="2477" xr:uid="{00000000-0005-0000-0000-00006D0F0000}"/>
    <cellStyle name="Note 9_TRAFO" xfId="2478" xr:uid="{00000000-0005-0000-0000-00006E0F0000}"/>
    <cellStyle name="Output" xfId="2479" builtinId="21" customBuiltin="1"/>
    <cellStyle name="Output 10" xfId="2480" xr:uid="{00000000-0005-0000-0000-0000700F0000}"/>
    <cellStyle name="Output 10 2" xfId="2481" xr:uid="{00000000-0005-0000-0000-0000710F0000}"/>
    <cellStyle name="Output 11" xfId="2482" xr:uid="{00000000-0005-0000-0000-0000720F0000}"/>
    <cellStyle name="Output 11 2" xfId="2483" xr:uid="{00000000-0005-0000-0000-0000730F0000}"/>
    <cellStyle name="Output 12" xfId="2484" xr:uid="{00000000-0005-0000-0000-0000740F0000}"/>
    <cellStyle name="Output 12 2" xfId="2485" xr:uid="{00000000-0005-0000-0000-0000750F0000}"/>
    <cellStyle name="Output 13" xfId="2486" xr:uid="{00000000-0005-0000-0000-0000760F0000}"/>
    <cellStyle name="Output 13 2" xfId="2487" xr:uid="{00000000-0005-0000-0000-0000770F0000}"/>
    <cellStyle name="Output 14" xfId="2488" xr:uid="{00000000-0005-0000-0000-0000780F0000}"/>
    <cellStyle name="Output 14 2" xfId="2489" xr:uid="{00000000-0005-0000-0000-0000790F0000}"/>
    <cellStyle name="Output 15" xfId="2490" xr:uid="{00000000-0005-0000-0000-00007A0F0000}"/>
    <cellStyle name="Output 15 2" xfId="2491" xr:uid="{00000000-0005-0000-0000-00007B0F0000}"/>
    <cellStyle name="Output 16" xfId="2492" xr:uid="{00000000-0005-0000-0000-00007C0F0000}"/>
    <cellStyle name="Output 16 2" xfId="2493" xr:uid="{00000000-0005-0000-0000-00007D0F0000}"/>
    <cellStyle name="Output 2" xfId="2494" xr:uid="{00000000-0005-0000-0000-00007E0F0000}"/>
    <cellStyle name="Output 2 2" xfId="2495" xr:uid="{00000000-0005-0000-0000-00007F0F0000}"/>
    <cellStyle name="Output 2 2 2" xfId="2496" xr:uid="{00000000-0005-0000-0000-0000800F0000}"/>
    <cellStyle name="Output 2 3" xfId="2497" xr:uid="{00000000-0005-0000-0000-0000810F0000}"/>
    <cellStyle name="Output 2 3 2" xfId="2498" xr:uid="{00000000-0005-0000-0000-0000820F0000}"/>
    <cellStyle name="Output 2 4" xfId="2499" xr:uid="{00000000-0005-0000-0000-0000830F0000}"/>
    <cellStyle name="Output 3" xfId="2500" xr:uid="{00000000-0005-0000-0000-0000840F0000}"/>
    <cellStyle name="Output 3 2" xfId="2501" xr:uid="{00000000-0005-0000-0000-0000850F0000}"/>
    <cellStyle name="Output 4" xfId="2502" xr:uid="{00000000-0005-0000-0000-0000860F0000}"/>
    <cellStyle name="Output 4 2" xfId="2503" xr:uid="{00000000-0005-0000-0000-0000870F0000}"/>
    <cellStyle name="Output 5" xfId="2504" xr:uid="{00000000-0005-0000-0000-0000880F0000}"/>
    <cellStyle name="Output 5 2" xfId="2505" xr:uid="{00000000-0005-0000-0000-0000890F0000}"/>
    <cellStyle name="Output 6" xfId="2506" xr:uid="{00000000-0005-0000-0000-00008A0F0000}"/>
    <cellStyle name="Output 6 2" xfId="2507" xr:uid="{00000000-0005-0000-0000-00008B0F0000}"/>
    <cellStyle name="Output 7" xfId="2508" xr:uid="{00000000-0005-0000-0000-00008C0F0000}"/>
    <cellStyle name="Output 7 2" xfId="2509" xr:uid="{00000000-0005-0000-0000-00008D0F0000}"/>
    <cellStyle name="Output 8" xfId="2510" xr:uid="{00000000-0005-0000-0000-00008E0F0000}"/>
    <cellStyle name="Output 8 2" xfId="2511" xr:uid="{00000000-0005-0000-0000-00008F0F0000}"/>
    <cellStyle name="Output 9" xfId="2512" xr:uid="{00000000-0005-0000-0000-0000900F0000}"/>
    <cellStyle name="Output 9 2" xfId="2513" xr:uid="{00000000-0005-0000-0000-0000910F0000}"/>
    <cellStyle name="Percent" xfId="2675" builtinId="5"/>
    <cellStyle name="Percent [0]" xfId="2514" xr:uid="{00000000-0005-0000-0000-0000930F0000}"/>
    <cellStyle name="Percent [0] 2" xfId="2515" xr:uid="{00000000-0005-0000-0000-0000940F0000}"/>
    <cellStyle name="Percent [00]" xfId="2516" xr:uid="{00000000-0005-0000-0000-0000950F0000}"/>
    <cellStyle name="Percent [00] 2" xfId="2517" xr:uid="{00000000-0005-0000-0000-0000960F0000}"/>
    <cellStyle name="Percent [2]" xfId="2518" xr:uid="{00000000-0005-0000-0000-0000970F0000}"/>
    <cellStyle name="Percent [2] 2" xfId="2519" xr:uid="{00000000-0005-0000-0000-0000980F0000}"/>
    <cellStyle name="Percent 10" xfId="2520" xr:uid="{00000000-0005-0000-0000-0000990F0000}"/>
    <cellStyle name="Percent 11" xfId="2521" xr:uid="{00000000-0005-0000-0000-00009A0F0000}"/>
    <cellStyle name="Percent 11 2" xfId="2671" xr:uid="{00000000-0005-0000-0000-00009B0F0000}"/>
    <cellStyle name="Percent 12" xfId="3846" xr:uid="{00000000-0005-0000-0000-00009C0F0000}"/>
    <cellStyle name="Percent 2" xfId="2522" xr:uid="{00000000-0005-0000-0000-00009D0F0000}"/>
    <cellStyle name="Percent 2 2" xfId="2523" xr:uid="{00000000-0005-0000-0000-00009E0F0000}"/>
    <cellStyle name="Percent 2 2 2" xfId="2524" xr:uid="{00000000-0005-0000-0000-00009F0F0000}"/>
    <cellStyle name="Percent 2 2 2 2" xfId="2525" xr:uid="{00000000-0005-0000-0000-0000A00F0000}"/>
    <cellStyle name="Percent 2 2 2 2 2" xfId="2526" xr:uid="{00000000-0005-0000-0000-0000A10F0000}"/>
    <cellStyle name="Percent 2 2 2 2 2 2" xfId="2527" xr:uid="{00000000-0005-0000-0000-0000A20F0000}"/>
    <cellStyle name="Percent 2 2 2 2 2 2 2" xfId="3357" xr:uid="{00000000-0005-0000-0000-0000A30F0000}"/>
    <cellStyle name="Percent 2 2 2 2 2 3" xfId="2528" xr:uid="{00000000-0005-0000-0000-0000A40F0000}"/>
    <cellStyle name="Percent 2 2 2 2 2 3 2" xfId="3358" xr:uid="{00000000-0005-0000-0000-0000A50F0000}"/>
    <cellStyle name="Percent 2 2 2 2 2 4" xfId="2529" xr:uid="{00000000-0005-0000-0000-0000A60F0000}"/>
    <cellStyle name="Percent 2 2 2 2 2 4 2" xfId="3359" xr:uid="{00000000-0005-0000-0000-0000A70F0000}"/>
    <cellStyle name="Percent 2 2 2 2 2 5" xfId="2530" xr:uid="{00000000-0005-0000-0000-0000A80F0000}"/>
    <cellStyle name="Percent 2 2 2 2 2 5 2" xfId="3360" xr:uid="{00000000-0005-0000-0000-0000A90F0000}"/>
    <cellStyle name="Percent 2 2 2 2 2 6" xfId="3356" xr:uid="{00000000-0005-0000-0000-0000AA0F0000}"/>
    <cellStyle name="Percent 2 2 2 2 3" xfId="2531" xr:uid="{00000000-0005-0000-0000-0000AB0F0000}"/>
    <cellStyle name="Percent 2 2 2 2 3 2" xfId="3361" xr:uid="{00000000-0005-0000-0000-0000AC0F0000}"/>
    <cellStyle name="Percent 2 2 2 2 4" xfId="2532" xr:uid="{00000000-0005-0000-0000-0000AD0F0000}"/>
    <cellStyle name="Percent 2 2 2 2 4 2" xfId="3362" xr:uid="{00000000-0005-0000-0000-0000AE0F0000}"/>
    <cellStyle name="Percent 2 2 2 2 5" xfId="2533" xr:uid="{00000000-0005-0000-0000-0000AF0F0000}"/>
    <cellStyle name="Percent 2 2 2 2 5 2" xfId="3363" xr:uid="{00000000-0005-0000-0000-0000B00F0000}"/>
    <cellStyle name="Percent 2 2 2 2 6" xfId="3355" xr:uid="{00000000-0005-0000-0000-0000B10F0000}"/>
    <cellStyle name="Percent 2 2 2 3" xfId="2534" xr:uid="{00000000-0005-0000-0000-0000B20F0000}"/>
    <cellStyle name="Percent 2 2 2 3 2" xfId="3364" xr:uid="{00000000-0005-0000-0000-0000B30F0000}"/>
    <cellStyle name="Percent 2 2 2 4" xfId="2535" xr:uid="{00000000-0005-0000-0000-0000B40F0000}"/>
    <cellStyle name="Percent 2 2 2 4 2" xfId="3365" xr:uid="{00000000-0005-0000-0000-0000B50F0000}"/>
    <cellStyle name="Percent 2 2 2 5" xfId="2536" xr:uid="{00000000-0005-0000-0000-0000B60F0000}"/>
    <cellStyle name="Percent 2 2 2 5 2" xfId="3366" xr:uid="{00000000-0005-0000-0000-0000B70F0000}"/>
    <cellStyle name="Percent 2 2 2 6" xfId="2537" xr:uid="{00000000-0005-0000-0000-0000B80F0000}"/>
    <cellStyle name="Percent 2 2 2 6 2" xfId="3367" xr:uid="{00000000-0005-0000-0000-0000B90F0000}"/>
    <cellStyle name="Percent 2 2 2 7" xfId="2538" xr:uid="{00000000-0005-0000-0000-0000BA0F0000}"/>
    <cellStyle name="Percent 2 2 2 7 2" xfId="3368" xr:uid="{00000000-0005-0000-0000-0000BB0F0000}"/>
    <cellStyle name="Percent 2 2 2 8" xfId="3354" xr:uid="{00000000-0005-0000-0000-0000BC0F0000}"/>
    <cellStyle name="Percent 2 2 3" xfId="2539" xr:uid="{00000000-0005-0000-0000-0000BD0F0000}"/>
    <cellStyle name="Percent 2 2 3 2" xfId="3369" xr:uid="{00000000-0005-0000-0000-0000BE0F0000}"/>
    <cellStyle name="Percent 2 2 4" xfId="2540" xr:uid="{00000000-0005-0000-0000-0000BF0F0000}"/>
    <cellStyle name="Percent 2 2 4 2" xfId="3370" xr:uid="{00000000-0005-0000-0000-0000C00F0000}"/>
    <cellStyle name="Percent 2 2 5" xfId="2541" xr:uid="{00000000-0005-0000-0000-0000C10F0000}"/>
    <cellStyle name="Percent 2 2 5 2" xfId="3371" xr:uid="{00000000-0005-0000-0000-0000C20F0000}"/>
    <cellStyle name="Percent 2 2 6" xfId="2542" xr:uid="{00000000-0005-0000-0000-0000C30F0000}"/>
    <cellStyle name="Percent 2 3" xfId="2543" xr:uid="{00000000-0005-0000-0000-0000C40F0000}"/>
    <cellStyle name="Percent 2 3 2" xfId="2544" xr:uid="{00000000-0005-0000-0000-0000C50F0000}"/>
    <cellStyle name="Percent 2 3 2 2" xfId="2545" xr:uid="{00000000-0005-0000-0000-0000C60F0000}"/>
    <cellStyle name="Percent 2 3 3" xfId="3372" xr:uid="{00000000-0005-0000-0000-0000C70F0000}"/>
    <cellStyle name="Percent 2 4" xfId="2546" xr:uid="{00000000-0005-0000-0000-0000C80F0000}"/>
    <cellStyle name="Percent 2 4 2" xfId="3373" xr:uid="{00000000-0005-0000-0000-0000C90F0000}"/>
    <cellStyle name="Percent 2 5" xfId="2547" xr:uid="{00000000-0005-0000-0000-0000CA0F0000}"/>
    <cellStyle name="Percent 2 5 2" xfId="3374" xr:uid="{00000000-0005-0000-0000-0000CB0F0000}"/>
    <cellStyle name="Percent 2 6" xfId="2548" xr:uid="{00000000-0005-0000-0000-0000CC0F0000}"/>
    <cellStyle name="Percent 2 6 2" xfId="3375" xr:uid="{00000000-0005-0000-0000-0000CD0F0000}"/>
    <cellStyle name="Percent 2 7" xfId="2549" xr:uid="{00000000-0005-0000-0000-0000CE0F0000}"/>
    <cellStyle name="Percent 3" xfId="2550" xr:uid="{00000000-0005-0000-0000-0000CF0F0000}"/>
    <cellStyle name="Percent 3 2" xfId="2551" xr:uid="{00000000-0005-0000-0000-0000D00F0000}"/>
    <cellStyle name="Percent 4" xfId="2552" xr:uid="{00000000-0005-0000-0000-0000D10F0000}"/>
    <cellStyle name="Percent 4 2" xfId="2553" xr:uid="{00000000-0005-0000-0000-0000D20F0000}"/>
    <cellStyle name="Percent 4 2 2" xfId="2554" xr:uid="{00000000-0005-0000-0000-0000D30F0000}"/>
    <cellStyle name="Percent 5" xfId="2555" xr:uid="{00000000-0005-0000-0000-0000D40F0000}"/>
    <cellStyle name="Percent 5 2" xfId="2556" xr:uid="{00000000-0005-0000-0000-0000D50F0000}"/>
    <cellStyle name="Percent 5 2 2" xfId="2557" xr:uid="{00000000-0005-0000-0000-0000D60F0000}"/>
    <cellStyle name="Percent 5 2 2 2" xfId="3378" xr:uid="{00000000-0005-0000-0000-0000D70F0000}"/>
    <cellStyle name="Percent 5 2 3" xfId="2558" xr:uid="{00000000-0005-0000-0000-0000D80F0000}"/>
    <cellStyle name="Percent 5 2 3 2" xfId="3379" xr:uid="{00000000-0005-0000-0000-0000D90F0000}"/>
    <cellStyle name="Percent 5 2 4" xfId="2559" xr:uid="{00000000-0005-0000-0000-0000DA0F0000}"/>
    <cellStyle name="Percent 5 2 4 2" xfId="3380" xr:uid="{00000000-0005-0000-0000-0000DB0F0000}"/>
    <cellStyle name="Percent 5 2 5" xfId="2560" xr:uid="{00000000-0005-0000-0000-0000DC0F0000}"/>
    <cellStyle name="Percent 5 2 5 2" xfId="3381" xr:uid="{00000000-0005-0000-0000-0000DD0F0000}"/>
    <cellStyle name="Percent 5 2 6" xfId="2561" xr:uid="{00000000-0005-0000-0000-0000DE0F0000}"/>
    <cellStyle name="Percent 5 2 6 2" xfId="2562" xr:uid="{00000000-0005-0000-0000-0000DF0F0000}"/>
    <cellStyle name="Percent 5 2 7" xfId="3377" xr:uid="{00000000-0005-0000-0000-0000E00F0000}"/>
    <cellStyle name="Percent 5 3" xfId="2563" xr:uid="{00000000-0005-0000-0000-0000E10F0000}"/>
    <cellStyle name="Percent 5 3 2" xfId="3382" xr:uid="{00000000-0005-0000-0000-0000E20F0000}"/>
    <cellStyle name="Percent 5 4" xfId="2564" xr:uid="{00000000-0005-0000-0000-0000E30F0000}"/>
    <cellStyle name="Percent 5 4 2" xfId="3383" xr:uid="{00000000-0005-0000-0000-0000E40F0000}"/>
    <cellStyle name="Percent 5 5" xfId="2565" xr:uid="{00000000-0005-0000-0000-0000E50F0000}"/>
    <cellStyle name="Percent 5 5 2" xfId="3384" xr:uid="{00000000-0005-0000-0000-0000E60F0000}"/>
    <cellStyle name="Percent 5 6" xfId="3376" xr:uid="{00000000-0005-0000-0000-0000E70F0000}"/>
    <cellStyle name="Percent 6" xfId="2566" xr:uid="{00000000-0005-0000-0000-0000E80F0000}"/>
    <cellStyle name="Percent 6 2" xfId="2567" xr:uid="{00000000-0005-0000-0000-0000E90F0000}"/>
    <cellStyle name="Percent 7" xfId="2568" xr:uid="{00000000-0005-0000-0000-0000EA0F0000}"/>
    <cellStyle name="Percent 7 2" xfId="2569" xr:uid="{00000000-0005-0000-0000-0000EB0F0000}"/>
    <cellStyle name="Percent 7 2 2" xfId="2570" xr:uid="{00000000-0005-0000-0000-0000EC0F0000}"/>
    <cellStyle name="Percent 7 3" xfId="2571" xr:uid="{00000000-0005-0000-0000-0000ED0F0000}"/>
    <cellStyle name="Percent 8" xfId="2572" xr:uid="{00000000-0005-0000-0000-0000EE0F0000}"/>
    <cellStyle name="Percent 8 2" xfId="3385" xr:uid="{00000000-0005-0000-0000-0000EF0F0000}"/>
    <cellStyle name="Percent 8 2 2" xfId="4180" xr:uid="{00000000-0005-0000-0000-0000F00F0000}"/>
    <cellStyle name="Percent 8 3" xfId="3839" xr:uid="{00000000-0005-0000-0000-0000F10F0000}"/>
    <cellStyle name="Percent 9" xfId="2573" xr:uid="{00000000-0005-0000-0000-0000F20F0000}"/>
    <cellStyle name="Percent 9 2" xfId="2574" xr:uid="{00000000-0005-0000-0000-0000F30F0000}"/>
    <cellStyle name="PrePop Currency (0)" xfId="2575" xr:uid="{00000000-0005-0000-0000-0000F40F0000}"/>
    <cellStyle name="PrePop Currency (0) 2" xfId="2576" xr:uid="{00000000-0005-0000-0000-0000F50F0000}"/>
    <cellStyle name="PrePop Currency (2)" xfId="2577" xr:uid="{00000000-0005-0000-0000-0000F60F0000}"/>
    <cellStyle name="PrePop Currency (2) 2" xfId="2578" xr:uid="{00000000-0005-0000-0000-0000F70F0000}"/>
    <cellStyle name="PrePop Units (0)" xfId="2579" xr:uid="{00000000-0005-0000-0000-0000F80F0000}"/>
    <cellStyle name="PrePop Units (0) 2" xfId="2580" xr:uid="{00000000-0005-0000-0000-0000F90F0000}"/>
    <cellStyle name="PrePop Units (1)" xfId="2581" xr:uid="{00000000-0005-0000-0000-0000FA0F0000}"/>
    <cellStyle name="PrePop Units (1) 2" xfId="2582" xr:uid="{00000000-0005-0000-0000-0000FB0F0000}"/>
    <cellStyle name="PrePop Units (2)" xfId="2583" xr:uid="{00000000-0005-0000-0000-0000FC0F0000}"/>
    <cellStyle name="PrePop Units (2) 2" xfId="2584" xr:uid="{00000000-0005-0000-0000-0000FD0F0000}"/>
    <cellStyle name="Reset range style to defaults" xfId="2585" xr:uid="{00000000-0005-0000-0000-0000FE0F0000}"/>
    <cellStyle name="RevList" xfId="2586" xr:uid="{00000000-0005-0000-0000-0000FF0F0000}"/>
    <cellStyle name="sbt2" xfId="2587" xr:uid="{00000000-0005-0000-0000-000000100000}"/>
    <cellStyle name="sbt2 2" xfId="2588" xr:uid="{00000000-0005-0000-0000-000001100000}"/>
    <cellStyle name="sbt2 3" xfId="3386" xr:uid="{00000000-0005-0000-0000-000002100000}"/>
    <cellStyle name="subt1" xfId="2589" xr:uid="{00000000-0005-0000-0000-000003100000}"/>
    <cellStyle name="subt1 2" xfId="2590" xr:uid="{00000000-0005-0000-0000-000004100000}"/>
    <cellStyle name="subt1 2 2" xfId="3841" xr:uid="{00000000-0005-0000-0000-000005100000}"/>
    <cellStyle name="subt1 3" xfId="3387" xr:uid="{00000000-0005-0000-0000-000006100000}"/>
    <cellStyle name="subt1 4" xfId="3840" xr:uid="{00000000-0005-0000-0000-000007100000}"/>
    <cellStyle name="Subtotal" xfId="2591" xr:uid="{00000000-0005-0000-0000-000008100000}"/>
    <cellStyle name="Text Indent A" xfId="2592" xr:uid="{00000000-0005-0000-0000-000009100000}"/>
    <cellStyle name="Text Indent B" xfId="2593" xr:uid="{00000000-0005-0000-0000-00000A100000}"/>
    <cellStyle name="Text Indent B 2" xfId="2594" xr:uid="{00000000-0005-0000-0000-00000B100000}"/>
    <cellStyle name="Text Indent C" xfId="2595" xr:uid="{00000000-0005-0000-0000-00000C100000}"/>
    <cellStyle name="Text Indent C 2" xfId="2596" xr:uid="{00000000-0005-0000-0000-00000D100000}"/>
    <cellStyle name="TIGA" xfId="2597" xr:uid="{00000000-0005-0000-0000-00000E100000}"/>
    <cellStyle name="Title" xfId="2598" builtinId="15" customBuiltin="1"/>
    <cellStyle name="Title 10" xfId="2599" xr:uid="{00000000-0005-0000-0000-000010100000}"/>
    <cellStyle name="Title 11" xfId="2600" xr:uid="{00000000-0005-0000-0000-000011100000}"/>
    <cellStyle name="Title 12" xfId="2601" xr:uid="{00000000-0005-0000-0000-000012100000}"/>
    <cellStyle name="Title 13" xfId="2602" xr:uid="{00000000-0005-0000-0000-000013100000}"/>
    <cellStyle name="Title 14" xfId="2603" xr:uid="{00000000-0005-0000-0000-000014100000}"/>
    <cellStyle name="Title 15" xfId="2604" xr:uid="{00000000-0005-0000-0000-000015100000}"/>
    <cellStyle name="Title 16" xfId="2605" xr:uid="{00000000-0005-0000-0000-000016100000}"/>
    <cellStyle name="Title 2" xfId="2606" xr:uid="{00000000-0005-0000-0000-000017100000}"/>
    <cellStyle name="Title 2 2" xfId="2607" xr:uid="{00000000-0005-0000-0000-000018100000}"/>
    <cellStyle name="Title 2 3" xfId="2608" xr:uid="{00000000-0005-0000-0000-000019100000}"/>
    <cellStyle name="Title 3" xfId="2609" xr:uid="{00000000-0005-0000-0000-00001A100000}"/>
    <cellStyle name="Title 4" xfId="2610" xr:uid="{00000000-0005-0000-0000-00001B100000}"/>
    <cellStyle name="Title 5" xfId="2611" xr:uid="{00000000-0005-0000-0000-00001C100000}"/>
    <cellStyle name="Title 6" xfId="2612" xr:uid="{00000000-0005-0000-0000-00001D100000}"/>
    <cellStyle name="Title 7" xfId="2613" xr:uid="{00000000-0005-0000-0000-00001E100000}"/>
    <cellStyle name="Title 8" xfId="2614" xr:uid="{00000000-0005-0000-0000-00001F100000}"/>
    <cellStyle name="Title 9" xfId="2615" xr:uid="{00000000-0005-0000-0000-000020100000}"/>
    <cellStyle name="Total" xfId="2616" builtinId="25" customBuiltin="1"/>
    <cellStyle name="Total 10" xfId="2617" xr:uid="{00000000-0005-0000-0000-000022100000}"/>
    <cellStyle name="Total 10 2" xfId="2618" xr:uid="{00000000-0005-0000-0000-000023100000}"/>
    <cellStyle name="Total 11" xfId="2619" xr:uid="{00000000-0005-0000-0000-000024100000}"/>
    <cellStyle name="Total 11 2" xfId="2620" xr:uid="{00000000-0005-0000-0000-000025100000}"/>
    <cellStyle name="Total 12" xfId="2621" xr:uid="{00000000-0005-0000-0000-000026100000}"/>
    <cellStyle name="Total 12 2" xfId="2622" xr:uid="{00000000-0005-0000-0000-000027100000}"/>
    <cellStyle name="Total 13" xfId="2623" xr:uid="{00000000-0005-0000-0000-000028100000}"/>
    <cellStyle name="Total 13 2" xfId="2624" xr:uid="{00000000-0005-0000-0000-000029100000}"/>
    <cellStyle name="Total 14" xfId="2625" xr:uid="{00000000-0005-0000-0000-00002A100000}"/>
    <cellStyle name="Total 14 2" xfId="2626" xr:uid="{00000000-0005-0000-0000-00002B100000}"/>
    <cellStyle name="Total 15" xfId="2627" xr:uid="{00000000-0005-0000-0000-00002C100000}"/>
    <cellStyle name="Total 15 2" xfId="2628" xr:uid="{00000000-0005-0000-0000-00002D100000}"/>
    <cellStyle name="Total 16" xfId="2629" xr:uid="{00000000-0005-0000-0000-00002E100000}"/>
    <cellStyle name="Total 16 2" xfId="2630" xr:uid="{00000000-0005-0000-0000-00002F100000}"/>
    <cellStyle name="Total 2" xfId="2631" xr:uid="{00000000-0005-0000-0000-000030100000}"/>
    <cellStyle name="Total 2 2" xfId="2632" xr:uid="{00000000-0005-0000-0000-000031100000}"/>
    <cellStyle name="Total 2 2 2" xfId="2633" xr:uid="{00000000-0005-0000-0000-000032100000}"/>
    <cellStyle name="Total 2 3" xfId="2634" xr:uid="{00000000-0005-0000-0000-000033100000}"/>
    <cellStyle name="Total 2 3 2" xfId="2635" xr:uid="{00000000-0005-0000-0000-000034100000}"/>
    <cellStyle name="Total 2 4" xfId="2636" xr:uid="{00000000-0005-0000-0000-000035100000}"/>
    <cellStyle name="Total 3" xfId="2637" xr:uid="{00000000-0005-0000-0000-000036100000}"/>
    <cellStyle name="Total 3 2" xfId="2638" xr:uid="{00000000-0005-0000-0000-000037100000}"/>
    <cellStyle name="Total 4" xfId="2639" xr:uid="{00000000-0005-0000-0000-000038100000}"/>
    <cellStyle name="Total 4 2" xfId="2640" xr:uid="{00000000-0005-0000-0000-000039100000}"/>
    <cellStyle name="Total 5" xfId="2641" xr:uid="{00000000-0005-0000-0000-00003A100000}"/>
    <cellStyle name="Total 5 2" xfId="2642" xr:uid="{00000000-0005-0000-0000-00003B100000}"/>
    <cellStyle name="Total 6" xfId="2643" xr:uid="{00000000-0005-0000-0000-00003C100000}"/>
    <cellStyle name="Total 6 2" xfId="2644" xr:uid="{00000000-0005-0000-0000-00003D100000}"/>
    <cellStyle name="Total 7" xfId="2645" xr:uid="{00000000-0005-0000-0000-00003E100000}"/>
    <cellStyle name="Total 7 2" xfId="2646" xr:uid="{00000000-0005-0000-0000-00003F100000}"/>
    <cellStyle name="Total 8" xfId="2647" xr:uid="{00000000-0005-0000-0000-000040100000}"/>
    <cellStyle name="Total 8 2" xfId="2648" xr:uid="{00000000-0005-0000-0000-000041100000}"/>
    <cellStyle name="Total 9" xfId="2649" xr:uid="{00000000-0005-0000-0000-000042100000}"/>
    <cellStyle name="Total 9 2" xfId="2650" xr:uid="{00000000-0005-0000-0000-000043100000}"/>
    <cellStyle name="Warning Text" xfId="2651" builtinId="11" customBuiltin="1"/>
    <cellStyle name="Warning Text 10" xfId="2652" xr:uid="{00000000-0005-0000-0000-000045100000}"/>
    <cellStyle name="Warning Text 11" xfId="2653" xr:uid="{00000000-0005-0000-0000-000046100000}"/>
    <cellStyle name="Warning Text 12" xfId="2654" xr:uid="{00000000-0005-0000-0000-000047100000}"/>
    <cellStyle name="Warning Text 13" xfId="2655" xr:uid="{00000000-0005-0000-0000-000048100000}"/>
    <cellStyle name="Warning Text 14" xfId="2656" xr:uid="{00000000-0005-0000-0000-000049100000}"/>
    <cellStyle name="Warning Text 15" xfId="2657" xr:uid="{00000000-0005-0000-0000-00004A100000}"/>
    <cellStyle name="Warning Text 16" xfId="2658" xr:uid="{00000000-0005-0000-0000-00004B100000}"/>
    <cellStyle name="Warning Text 2" xfId="2659" xr:uid="{00000000-0005-0000-0000-00004C100000}"/>
    <cellStyle name="Warning Text 2 2" xfId="2660" xr:uid="{00000000-0005-0000-0000-00004D100000}"/>
    <cellStyle name="Warning Text 2 3" xfId="2661" xr:uid="{00000000-0005-0000-0000-00004E100000}"/>
    <cellStyle name="Warning Text 3" xfId="2662" xr:uid="{00000000-0005-0000-0000-00004F100000}"/>
    <cellStyle name="Warning Text 4" xfId="2663" xr:uid="{00000000-0005-0000-0000-000050100000}"/>
    <cellStyle name="Warning Text 5" xfId="2664" xr:uid="{00000000-0005-0000-0000-000051100000}"/>
    <cellStyle name="Warning Text 6" xfId="2665" xr:uid="{00000000-0005-0000-0000-000052100000}"/>
    <cellStyle name="Warning Text 7" xfId="2666" xr:uid="{00000000-0005-0000-0000-000053100000}"/>
    <cellStyle name="Warning Text 8" xfId="2667" xr:uid="{00000000-0005-0000-0000-000054100000}"/>
    <cellStyle name="Warning Text 9" xfId="2668" xr:uid="{00000000-0005-0000-0000-000055100000}"/>
  </cellStyles>
  <dxfs count="58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0.41250000000000003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0.96094178803921293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0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0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21</xdr:row>
      <xdr:rowOff>10886</xdr:rowOff>
    </xdr:from>
    <xdr:to>
      <xdr:col>15</xdr:col>
      <xdr:colOff>39414</xdr:colOff>
      <xdr:row>21</xdr:row>
      <xdr:rowOff>32845</xdr:rowOff>
    </xdr:to>
    <xdr:cxnSp macro="">
      <xdr:nvCxnSpPr>
        <xdr:cNvPr id="342" name="Straight Connector 341">
          <a:extLst>
            <a:ext uri="{FF2B5EF4-FFF2-40B4-BE49-F238E27FC236}">
              <a16:creationId xmlns:a16="http://schemas.microsoft.com/office/drawing/2014/main" id="{2F6119CE-0368-49A4-A01C-E2816964E52C}"/>
            </a:ext>
          </a:extLst>
        </xdr:cNvPr>
        <xdr:cNvCxnSpPr>
          <a:cxnSpLocks/>
        </xdr:cNvCxnSpPr>
      </xdr:nvCxnSpPr>
      <xdr:spPr>
        <a:xfrm flipH="1" flipV="1">
          <a:off x="1299341" y="3223110"/>
          <a:ext cx="4001814" cy="21959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B8C8E68-4E1C-451B-9088-EF81CFB4F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87" y="192698"/>
          <a:ext cx="827374" cy="812260"/>
        </a:xfrm>
        <a:prstGeom prst="rect">
          <a:avLst/>
        </a:prstGeom>
      </xdr:spPr>
    </xdr:pic>
    <xdr:clientData/>
  </xdr:twoCellAnchor>
  <xdr:twoCellAnchor>
    <xdr:from>
      <xdr:col>26</xdr:col>
      <xdr:colOff>93498</xdr:colOff>
      <xdr:row>5</xdr:row>
      <xdr:rowOff>31607</xdr:rowOff>
    </xdr:from>
    <xdr:to>
      <xdr:col>29</xdr:col>
      <xdr:colOff>378135</xdr:colOff>
      <xdr:row>17</xdr:row>
      <xdr:rowOff>4634</xdr:rowOff>
    </xdr:to>
    <xdr:grpSp>
      <xdr:nvGrpSpPr>
        <xdr:cNvPr id="113" name="Group 112">
          <a:extLst>
            <a:ext uri="{FF2B5EF4-FFF2-40B4-BE49-F238E27FC236}">
              <a16:creationId xmlns:a16="http://schemas.microsoft.com/office/drawing/2014/main" id="{5FF559FE-3B3D-4610-A5A3-0E9CD31F922E}"/>
            </a:ext>
          </a:extLst>
        </xdr:cNvPr>
        <xdr:cNvGrpSpPr/>
      </xdr:nvGrpSpPr>
      <xdr:grpSpPr>
        <a:xfrm>
          <a:off x="9593650" y="810172"/>
          <a:ext cx="1485615" cy="1778636"/>
          <a:chOff x="9713886" y="808452"/>
          <a:chExt cx="1342558" cy="1766630"/>
        </a:xfrm>
      </xdr:grpSpPr>
      <xdr:grpSp>
        <xdr:nvGrpSpPr>
          <xdr:cNvPr id="114" name="Group 13">
            <a:extLst>
              <a:ext uri="{FF2B5EF4-FFF2-40B4-BE49-F238E27FC236}">
                <a16:creationId xmlns:a16="http://schemas.microsoft.com/office/drawing/2014/main" id="{1392328E-D318-4532-8ADC-433EF7A9262F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73" name="Oval 1">
              <a:extLst>
                <a:ext uri="{FF2B5EF4-FFF2-40B4-BE49-F238E27FC236}">
                  <a16:creationId xmlns:a16="http://schemas.microsoft.com/office/drawing/2014/main" id="{269859A5-6170-4CB2-9871-7B3C9107A9D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4" name="Straight Connector 3">
              <a:extLst>
                <a:ext uri="{FF2B5EF4-FFF2-40B4-BE49-F238E27FC236}">
                  <a16:creationId xmlns:a16="http://schemas.microsoft.com/office/drawing/2014/main" id="{247FF49D-1040-448A-ACC9-DD32A8C6CA54}"/>
                </a:ext>
              </a:extLst>
            </xdr:cNvPr>
            <xdr:cNvCxnSpPr>
              <a:stCxn id="130" idx="1"/>
              <a:endCxn id="13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5" name="Straight Connector 7">
              <a:extLst>
                <a:ext uri="{FF2B5EF4-FFF2-40B4-BE49-F238E27FC236}">
                  <a16:creationId xmlns:a16="http://schemas.microsoft.com/office/drawing/2014/main" id="{4BBBAC34-1568-47B8-8DAD-3C47DAEC150C}"/>
                </a:ext>
              </a:extLst>
            </xdr:cNvPr>
            <xdr:cNvCxnSpPr>
              <a:stCxn id="130" idx="3"/>
              <a:endCxn id="13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5" name="Oval 114">
            <a:extLst>
              <a:ext uri="{FF2B5EF4-FFF2-40B4-BE49-F238E27FC236}">
                <a16:creationId xmlns:a16="http://schemas.microsoft.com/office/drawing/2014/main" id="{B158E6CE-7D6E-475C-A8A3-CB8AD5EF5174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16" name="Group 115">
            <a:extLst>
              <a:ext uri="{FF2B5EF4-FFF2-40B4-BE49-F238E27FC236}">
                <a16:creationId xmlns:a16="http://schemas.microsoft.com/office/drawing/2014/main" id="{A84884A8-2261-49E7-A1F9-3BDB539181E5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70" name="Oval 169">
              <a:extLst>
                <a:ext uri="{FF2B5EF4-FFF2-40B4-BE49-F238E27FC236}">
                  <a16:creationId xmlns:a16="http://schemas.microsoft.com/office/drawing/2014/main" id="{0A78F262-AF33-4609-A17B-1645843ED53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1" name="Straight Connector 170">
              <a:extLst>
                <a:ext uri="{FF2B5EF4-FFF2-40B4-BE49-F238E27FC236}">
                  <a16:creationId xmlns:a16="http://schemas.microsoft.com/office/drawing/2014/main" id="{366BDAE4-ADC6-4D13-BE9E-17813018AB6C}"/>
                </a:ext>
              </a:extLst>
            </xdr:cNvPr>
            <xdr:cNvCxnSpPr>
              <a:stCxn id="170" idx="1"/>
              <a:endCxn id="17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2" name="Straight Connector 171">
              <a:extLst>
                <a:ext uri="{FF2B5EF4-FFF2-40B4-BE49-F238E27FC236}">
                  <a16:creationId xmlns:a16="http://schemas.microsoft.com/office/drawing/2014/main" id="{DF1A2C17-CF99-4CD1-B551-0CB6D9A1BF97}"/>
                </a:ext>
              </a:extLst>
            </xdr:cNvPr>
            <xdr:cNvCxnSpPr>
              <a:stCxn id="170" idx="3"/>
              <a:endCxn id="17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7" name="Oval 116">
            <a:extLst>
              <a:ext uri="{FF2B5EF4-FFF2-40B4-BE49-F238E27FC236}">
                <a16:creationId xmlns:a16="http://schemas.microsoft.com/office/drawing/2014/main" id="{9005D581-0DA5-4BF0-BC90-4313B674FA3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8" name="Straight Connector 117">
            <a:extLst>
              <a:ext uri="{FF2B5EF4-FFF2-40B4-BE49-F238E27FC236}">
                <a16:creationId xmlns:a16="http://schemas.microsoft.com/office/drawing/2014/main" id="{A3AAC857-67F5-4F72-A95D-F426DEFE24B7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99116364-31E1-47A9-8007-33087B507E97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119">
            <a:extLst>
              <a:ext uri="{FF2B5EF4-FFF2-40B4-BE49-F238E27FC236}">
                <a16:creationId xmlns:a16="http://schemas.microsoft.com/office/drawing/2014/main" id="{A764E3E9-AED5-4516-9F99-2149BDE48E13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8BF9FEB3-0543-43CA-B015-23C21558A386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D6923920-B644-4A6B-9D9F-77879313993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CF214C96-8BA6-44A7-8382-12C474E303F7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C0992ED2-4DCA-4503-B31C-14A990E33A3B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5CCBC0A3-78A7-46D9-BC7F-95A7C71AF88A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C8C63844-A0A6-47FE-A060-9A4A29098BF5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973C8FDD-A47C-42AF-BC2A-AB24C1C7742B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68D86C06-4AE3-4FC4-A39E-45DC433A1ED8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128">
            <a:extLst>
              <a:ext uri="{FF2B5EF4-FFF2-40B4-BE49-F238E27FC236}">
                <a16:creationId xmlns:a16="http://schemas.microsoft.com/office/drawing/2014/main" id="{A7878A09-21E7-455F-A3C4-61689FA4673E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50">
            <a:extLst>
              <a:ext uri="{FF2B5EF4-FFF2-40B4-BE49-F238E27FC236}">
                <a16:creationId xmlns:a16="http://schemas.microsoft.com/office/drawing/2014/main" id="{760AEF30-F7BC-48FE-9C3B-95D00212EC99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5C7319C9-365B-4DD3-9D82-AF8069DCCE37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52">
            <a:extLst>
              <a:ext uri="{FF2B5EF4-FFF2-40B4-BE49-F238E27FC236}">
                <a16:creationId xmlns:a16="http://schemas.microsoft.com/office/drawing/2014/main" id="{36B651F3-9247-4184-8DCF-6C7AAA0EC193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083F9C7D-E257-432D-9D78-0072AE17CC1C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4EB9E04B-3114-40D1-86A1-827EA8166C45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BF73412-5848-4F7C-9B4F-B6A44CC0CDA4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A3AA218A-F535-4906-B9E5-8A3E41A47C53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6FA7DF33-277A-4D4B-A4F7-97E5911C47A2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C25A1855-F0F8-4780-A139-84C57532FFD6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8EF6B3E0-33A6-42AB-9BEC-D87C6BFD53C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0" name="Isosceles Triangle 139">
            <a:extLst>
              <a:ext uri="{FF2B5EF4-FFF2-40B4-BE49-F238E27FC236}">
                <a16:creationId xmlns:a16="http://schemas.microsoft.com/office/drawing/2014/main" id="{ED624AF2-8B1D-4B8A-AD03-E3C72C81E82E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1" name="Isosceles Triangle 140">
            <a:extLst>
              <a:ext uri="{FF2B5EF4-FFF2-40B4-BE49-F238E27FC236}">
                <a16:creationId xmlns:a16="http://schemas.microsoft.com/office/drawing/2014/main" id="{C0954A0D-BF14-4774-903E-2766D7A6D8F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42" name="Group 73">
            <a:extLst>
              <a:ext uri="{FF2B5EF4-FFF2-40B4-BE49-F238E27FC236}">
                <a16:creationId xmlns:a16="http://schemas.microsoft.com/office/drawing/2014/main" id="{ECEF9B85-1182-4529-BCC1-3CD78C37A224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68" name="TextBox 167">
              <a:extLst>
                <a:ext uri="{FF2B5EF4-FFF2-40B4-BE49-F238E27FC236}">
                  <a16:creationId xmlns:a16="http://schemas.microsoft.com/office/drawing/2014/main" id="{5392FA46-72A2-4BEA-B9FF-814FF42F434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69" name="Straight Connector 168">
              <a:extLst>
                <a:ext uri="{FF2B5EF4-FFF2-40B4-BE49-F238E27FC236}">
                  <a16:creationId xmlns:a16="http://schemas.microsoft.com/office/drawing/2014/main" id="{48E21424-2F35-4E2A-90BB-B8B4F22ED4B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3" name="Group 74">
            <a:extLst>
              <a:ext uri="{FF2B5EF4-FFF2-40B4-BE49-F238E27FC236}">
                <a16:creationId xmlns:a16="http://schemas.microsoft.com/office/drawing/2014/main" id="{3D89EDD0-0AF6-4928-9922-8D625732C3E1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66" name="TextBox 165">
              <a:extLst>
                <a:ext uri="{FF2B5EF4-FFF2-40B4-BE49-F238E27FC236}">
                  <a16:creationId xmlns:a16="http://schemas.microsoft.com/office/drawing/2014/main" id="{F26CBC04-F2A6-49C7-AAC2-2C201820CD08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67" name="Straight Connector 166">
              <a:extLst>
                <a:ext uri="{FF2B5EF4-FFF2-40B4-BE49-F238E27FC236}">
                  <a16:creationId xmlns:a16="http://schemas.microsoft.com/office/drawing/2014/main" id="{F885CE72-59C7-4122-B5F9-FAFD49752576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4" name="Group 89">
            <a:extLst>
              <a:ext uri="{FF2B5EF4-FFF2-40B4-BE49-F238E27FC236}">
                <a16:creationId xmlns:a16="http://schemas.microsoft.com/office/drawing/2014/main" id="{E38AAC79-9736-4405-8181-8C704ACF3647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62" name="Straight Connector 161">
              <a:extLst>
                <a:ext uri="{FF2B5EF4-FFF2-40B4-BE49-F238E27FC236}">
                  <a16:creationId xmlns:a16="http://schemas.microsoft.com/office/drawing/2014/main" id="{678DC464-D584-4FD0-B9F1-449D95EADF6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9">
              <a:extLst>
                <a:ext uri="{FF2B5EF4-FFF2-40B4-BE49-F238E27FC236}">
                  <a16:creationId xmlns:a16="http://schemas.microsoft.com/office/drawing/2014/main" id="{EAA75029-01B0-4C59-AEC4-ABC347B1126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4" name="Straight Connector 80">
              <a:extLst>
                <a:ext uri="{FF2B5EF4-FFF2-40B4-BE49-F238E27FC236}">
                  <a16:creationId xmlns:a16="http://schemas.microsoft.com/office/drawing/2014/main" id="{1A0C0B8F-B7B2-430B-82D5-2899A347CB7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5" name="Straight Connector 88">
              <a:extLst>
                <a:ext uri="{FF2B5EF4-FFF2-40B4-BE49-F238E27FC236}">
                  <a16:creationId xmlns:a16="http://schemas.microsoft.com/office/drawing/2014/main" id="{A54E7F36-574B-442E-8EE3-32820BEF9CAD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5" name="Group 90">
            <a:extLst>
              <a:ext uri="{FF2B5EF4-FFF2-40B4-BE49-F238E27FC236}">
                <a16:creationId xmlns:a16="http://schemas.microsoft.com/office/drawing/2014/main" id="{C6954AD4-E21C-437C-A664-B4E6DD4AE39D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8" name="Straight Connector 157">
              <a:extLst>
                <a:ext uri="{FF2B5EF4-FFF2-40B4-BE49-F238E27FC236}">
                  <a16:creationId xmlns:a16="http://schemas.microsoft.com/office/drawing/2014/main" id="{CC85C210-94CA-46BD-8F05-3089EE162BEF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15BA98C1-E28B-4F3F-9D09-1739B9EC388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F08D1A48-9F90-4865-BC46-D63E24A931A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1" name="Straight Connector 160">
              <a:extLst>
                <a:ext uri="{FF2B5EF4-FFF2-40B4-BE49-F238E27FC236}">
                  <a16:creationId xmlns:a16="http://schemas.microsoft.com/office/drawing/2014/main" id="{901CED83-7B6E-40F3-B216-D244C8BC32B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6D5DF06E-962C-45C8-A2F1-B3727829BAA5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56F9C520-8256-488B-9E0A-794A0100C174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Arrow Connector 147">
            <a:extLst>
              <a:ext uri="{FF2B5EF4-FFF2-40B4-BE49-F238E27FC236}">
                <a16:creationId xmlns:a16="http://schemas.microsoft.com/office/drawing/2014/main" id="{3EEBEA39-A573-4DC1-A500-6898E2865958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Arrow Connector 148">
            <a:extLst>
              <a:ext uri="{FF2B5EF4-FFF2-40B4-BE49-F238E27FC236}">
                <a16:creationId xmlns:a16="http://schemas.microsoft.com/office/drawing/2014/main" id="{BC42C95F-41BB-4EF2-98B7-F04E401197AC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50" name="Group 155">
            <a:extLst>
              <a:ext uri="{FF2B5EF4-FFF2-40B4-BE49-F238E27FC236}">
                <a16:creationId xmlns:a16="http://schemas.microsoft.com/office/drawing/2014/main" id="{9EBE2CD0-BAB4-4E3F-BFF3-073F4FF5D05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55" name="Isosceles Triangle 154">
              <a:extLst>
                <a:ext uri="{FF2B5EF4-FFF2-40B4-BE49-F238E27FC236}">
                  <a16:creationId xmlns:a16="http://schemas.microsoft.com/office/drawing/2014/main" id="{2935D8E0-9E4A-4200-94AB-02EC84BE3D1E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6" name="Isosceles Triangle 155">
              <a:extLst>
                <a:ext uri="{FF2B5EF4-FFF2-40B4-BE49-F238E27FC236}">
                  <a16:creationId xmlns:a16="http://schemas.microsoft.com/office/drawing/2014/main" id="{6FAEB21E-D744-4DA5-B7BE-5860994C996E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7" name="Isosceles Triangle 156">
              <a:extLst>
                <a:ext uri="{FF2B5EF4-FFF2-40B4-BE49-F238E27FC236}">
                  <a16:creationId xmlns:a16="http://schemas.microsoft.com/office/drawing/2014/main" id="{3F72246E-1384-44BD-AC7F-7DF6E50A2FB6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51" name="Group 134">
            <a:extLst>
              <a:ext uri="{FF2B5EF4-FFF2-40B4-BE49-F238E27FC236}">
                <a16:creationId xmlns:a16="http://schemas.microsoft.com/office/drawing/2014/main" id="{DF280F17-7D47-4921-B209-EB41FDBD2F89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52" name="Isosceles Triangle 151">
              <a:extLst>
                <a:ext uri="{FF2B5EF4-FFF2-40B4-BE49-F238E27FC236}">
                  <a16:creationId xmlns:a16="http://schemas.microsoft.com/office/drawing/2014/main" id="{79405B2A-C30D-42D6-976B-26C3E834A44A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3" name="Isosceles Triangle 152">
              <a:extLst>
                <a:ext uri="{FF2B5EF4-FFF2-40B4-BE49-F238E27FC236}">
                  <a16:creationId xmlns:a16="http://schemas.microsoft.com/office/drawing/2014/main" id="{289464FB-DD80-4E56-B222-6D1105CAB307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4" name="Isosceles Triangle 153">
              <a:extLst>
                <a:ext uri="{FF2B5EF4-FFF2-40B4-BE49-F238E27FC236}">
                  <a16:creationId xmlns:a16="http://schemas.microsoft.com/office/drawing/2014/main" id="{E89B48DE-A4DC-4B12-A573-24A30FDAC707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4</xdr:col>
      <xdr:colOff>333375</xdr:colOff>
      <xdr:row>23</xdr:row>
      <xdr:rowOff>0</xdr:rowOff>
    </xdr:from>
    <xdr:to>
      <xdr:col>15</xdr:col>
      <xdr:colOff>17935</xdr:colOff>
      <xdr:row>23</xdr:row>
      <xdr:rowOff>22093</xdr:rowOff>
    </xdr:to>
    <xdr:cxnSp macro="">
      <xdr:nvCxnSpPr>
        <xdr:cNvPr id="176" name="Straight Connector 175">
          <a:extLst>
            <a:ext uri="{FF2B5EF4-FFF2-40B4-BE49-F238E27FC236}">
              <a16:creationId xmlns:a16="http://schemas.microsoft.com/office/drawing/2014/main" id="{771820D9-F37A-4D36-B165-C3092F8564C9}"/>
            </a:ext>
          </a:extLst>
        </xdr:cNvPr>
        <xdr:cNvCxnSpPr/>
      </xdr:nvCxnSpPr>
      <xdr:spPr>
        <a:xfrm flipH="1" flipV="1">
          <a:off x="1400175" y="3533775"/>
          <a:ext cx="3875560" cy="22093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377056</xdr:colOff>
      <xdr:row>21</xdr:row>
      <xdr:rowOff>36088</xdr:rowOff>
    </xdr:from>
    <xdr:to>
      <xdr:col>9</xdr:col>
      <xdr:colOff>134565</xdr:colOff>
      <xdr:row>22</xdr:row>
      <xdr:rowOff>26442</xdr:rowOff>
    </xdr:to>
    <xdr:grpSp>
      <xdr:nvGrpSpPr>
        <xdr:cNvPr id="228" name="Group 227">
          <a:extLst>
            <a:ext uri="{FF2B5EF4-FFF2-40B4-BE49-F238E27FC236}">
              <a16:creationId xmlns:a16="http://schemas.microsoft.com/office/drawing/2014/main" id="{307111FA-B4B7-4668-BBB1-44D12F297EDE}"/>
            </a:ext>
          </a:extLst>
        </xdr:cNvPr>
        <xdr:cNvGrpSpPr/>
      </xdr:nvGrpSpPr>
      <xdr:grpSpPr>
        <a:xfrm rot="16200000">
          <a:off x="2977329" y="3217076"/>
          <a:ext cx="139441" cy="13850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29" name="Oval 228">
            <a:extLst>
              <a:ext uri="{FF2B5EF4-FFF2-40B4-BE49-F238E27FC236}">
                <a16:creationId xmlns:a16="http://schemas.microsoft.com/office/drawing/2014/main" id="{F9ED4C87-6150-4945-8C87-49F2B55B1BE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0" name="Straight Connector 229">
            <a:extLst>
              <a:ext uri="{FF2B5EF4-FFF2-40B4-BE49-F238E27FC236}">
                <a16:creationId xmlns:a16="http://schemas.microsoft.com/office/drawing/2014/main" id="{3D184994-7E1B-4427-95C9-9239EFC28509}"/>
              </a:ext>
            </a:extLst>
          </xdr:cNvPr>
          <xdr:cNvCxnSpPr>
            <a:stCxn id="229" idx="1"/>
            <a:endCxn id="22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1" name="Straight Connector 230">
            <a:extLst>
              <a:ext uri="{FF2B5EF4-FFF2-40B4-BE49-F238E27FC236}">
                <a16:creationId xmlns:a16="http://schemas.microsoft.com/office/drawing/2014/main" id="{F934655D-489F-4898-86F2-9CFC30D32164}"/>
              </a:ext>
            </a:extLst>
          </xdr:cNvPr>
          <xdr:cNvCxnSpPr>
            <a:stCxn id="229" idx="3"/>
            <a:endCxn id="22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323850</xdr:colOff>
      <xdr:row>24</xdr:row>
      <xdr:rowOff>111672</xdr:rowOff>
    </xdr:from>
    <xdr:to>
      <xdr:col>15</xdr:col>
      <xdr:colOff>13138</xdr:colOff>
      <xdr:row>24</xdr:row>
      <xdr:rowOff>124810</xdr:rowOff>
    </xdr:to>
    <xdr:cxnSp macro="">
      <xdr:nvCxnSpPr>
        <xdr:cNvPr id="232" name="Straight Connector 231">
          <a:extLst>
            <a:ext uri="{FF2B5EF4-FFF2-40B4-BE49-F238E27FC236}">
              <a16:creationId xmlns:a16="http://schemas.microsoft.com/office/drawing/2014/main" id="{0E05B20C-3601-4CF5-82A9-E546934C3436}"/>
            </a:ext>
          </a:extLst>
        </xdr:cNvPr>
        <xdr:cNvCxnSpPr/>
      </xdr:nvCxnSpPr>
      <xdr:spPr>
        <a:xfrm flipH="1" flipV="1">
          <a:off x="1394591" y="3777155"/>
          <a:ext cx="3880288" cy="13138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55433</xdr:colOff>
      <xdr:row>21</xdr:row>
      <xdr:rowOff>41187</xdr:rowOff>
    </xdr:from>
    <xdr:to>
      <xdr:col>12</xdr:col>
      <xdr:colOff>193942</xdr:colOff>
      <xdr:row>22</xdr:row>
      <xdr:rowOff>18403</xdr:rowOff>
    </xdr:to>
    <xdr:grpSp>
      <xdr:nvGrpSpPr>
        <xdr:cNvPr id="329" name="Group 328">
          <a:extLst>
            <a:ext uri="{FF2B5EF4-FFF2-40B4-BE49-F238E27FC236}">
              <a16:creationId xmlns:a16="http://schemas.microsoft.com/office/drawing/2014/main" id="{DCE3F28A-9145-4524-8FDF-AA73D1D309AF}"/>
            </a:ext>
          </a:extLst>
        </xdr:cNvPr>
        <xdr:cNvGrpSpPr/>
      </xdr:nvGrpSpPr>
      <xdr:grpSpPr>
        <a:xfrm rot="16200000">
          <a:off x="4186275" y="3215606"/>
          <a:ext cx="126303" cy="13850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30" name="Oval 329">
            <a:extLst>
              <a:ext uri="{FF2B5EF4-FFF2-40B4-BE49-F238E27FC236}">
                <a16:creationId xmlns:a16="http://schemas.microsoft.com/office/drawing/2014/main" id="{FD49B777-3AA8-4356-A276-86BD40F6587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31" name="Straight Connector 330">
            <a:extLst>
              <a:ext uri="{FF2B5EF4-FFF2-40B4-BE49-F238E27FC236}">
                <a16:creationId xmlns:a16="http://schemas.microsoft.com/office/drawing/2014/main" id="{A47F473F-0DF0-4ABA-B870-6D51AB09A719}"/>
              </a:ext>
            </a:extLst>
          </xdr:cNvPr>
          <xdr:cNvCxnSpPr>
            <a:stCxn id="330" idx="1"/>
            <a:endCxn id="33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2" name="Straight Connector 331">
            <a:extLst>
              <a:ext uri="{FF2B5EF4-FFF2-40B4-BE49-F238E27FC236}">
                <a16:creationId xmlns:a16="http://schemas.microsoft.com/office/drawing/2014/main" id="{25F09283-F92E-4360-B723-8640CEF8937F}"/>
              </a:ext>
            </a:extLst>
          </xdr:cNvPr>
          <xdr:cNvCxnSpPr>
            <a:stCxn id="330" idx="3"/>
            <a:endCxn id="33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33174</xdr:colOff>
      <xdr:row>26</xdr:row>
      <xdr:rowOff>112491</xdr:rowOff>
    </xdr:from>
    <xdr:to>
      <xdr:col>8</xdr:col>
      <xdr:colOff>231964</xdr:colOff>
      <xdr:row>43</xdr:row>
      <xdr:rowOff>9196</xdr:rowOff>
    </xdr:to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id="{968A1240-1383-4BE5-B622-36D274E18FBC}"/>
            </a:ext>
          </a:extLst>
        </xdr:cNvPr>
        <xdr:cNvSpPr txBox="1"/>
      </xdr:nvSpPr>
      <xdr:spPr>
        <a:xfrm>
          <a:off x="1484915" y="4080146"/>
          <a:ext cx="1341790" cy="248487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endParaRPr lang="en-US" sz="900" b="1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114282</xdr:colOff>
      <xdr:row>22</xdr:row>
      <xdr:rowOff>5729</xdr:rowOff>
    </xdr:from>
    <xdr:to>
      <xdr:col>15</xdr:col>
      <xdr:colOff>72259</xdr:colOff>
      <xdr:row>22</xdr:row>
      <xdr:rowOff>19707</xdr:rowOff>
    </xdr:to>
    <xdr:cxnSp macro="">
      <xdr:nvCxnSpPr>
        <xdr:cNvPr id="340" name="Straight Connector 339">
          <a:extLst>
            <a:ext uri="{FF2B5EF4-FFF2-40B4-BE49-F238E27FC236}">
              <a16:creationId xmlns:a16="http://schemas.microsoft.com/office/drawing/2014/main" id="{EB8481B3-0388-4D0E-A892-F5684B090C42}"/>
            </a:ext>
          </a:extLst>
        </xdr:cNvPr>
        <xdr:cNvCxnSpPr>
          <a:cxnSpLocks/>
          <a:stCxn id="229" idx="3"/>
        </xdr:cNvCxnSpPr>
      </xdr:nvCxnSpPr>
      <xdr:spPr>
        <a:xfrm>
          <a:off x="3090023" y="3369039"/>
          <a:ext cx="2243977" cy="13978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196182</xdr:colOff>
      <xdr:row>19</xdr:row>
      <xdr:rowOff>58227</xdr:rowOff>
    </xdr:from>
    <xdr:to>
      <xdr:col>5</xdr:col>
      <xdr:colOff>379131</xdr:colOff>
      <xdr:row>20</xdr:row>
      <xdr:rowOff>87935</xdr:rowOff>
    </xdr:to>
    <xdr:sp macro="" textlink="">
      <xdr:nvSpPr>
        <xdr:cNvPr id="348" name="Isosceles Triangle 347">
          <a:extLst>
            <a:ext uri="{FF2B5EF4-FFF2-40B4-BE49-F238E27FC236}">
              <a16:creationId xmlns:a16="http://schemas.microsoft.com/office/drawing/2014/main" id="{18D19E94-6370-4A12-B1DD-0D358AD38FE5}"/>
            </a:ext>
          </a:extLst>
        </xdr:cNvPr>
        <xdr:cNvSpPr/>
      </xdr:nvSpPr>
      <xdr:spPr>
        <a:xfrm>
          <a:off x="1646913" y="3003650"/>
          <a:ext cx="182949" cy="183573"/>
        </a:xfrm>
        <a:prstGeom prst="triangle">
          <a:avLst/>
        </a:prstGeom>
        <a:solidFill>
          <a:srgbClr val="FF0000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98534</xdr:colOff>
      <xdr:row>39</xdr:row>
      <xdr:rowOff>118039</xdr:rowOff>
    </xdr:from>
    <xdr:to>
      <xdr:col>8</xdr:col>
      <xdr:colOff>157655</xdr:colOff>
      <xdr:row>42</xdr:row>
      <xdr:rowOff>45983</xdr:rowOff>
    </xdr:to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BD31E7F3-1C8E-4EDE-8926-4A7F353AC768}"/>
            </a:ext>
          </a:extLst>
        </xdr:cNvPr>
        <xdr:cNvSpPr txBox="1"/>
      </xdr:nvSpPr>
      <xdr:spPr>
        <a:xfrm>
          <a:off x="1550275" y="6069522"/>
          <a:ext cx="1202121" cy="38120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TERMINAL LINGKAR DEMAK</a:t>
          </a:r>
        </a:p>
      </xdr:txBody>
    </xdr:sp>
    <xdr:clientData/>
  </xdr:twoCellAnchor>
  <xdr:twoCellAnchor>
    <xdr:from>
      <xdr:col>8</xdr:col>
      <xdr:colOff>198525</xdr:colOff>
      <xdr:row>10</xdr:row>
      <xdr:rowOff>20425</xdr:rowOff>
    </xdr:from>
    <xdr:to>
      <xdr:col>9</xdr:col>
      <xdr:colOff>351051</xdr:colOff>
      <xdr:row>18</xdr:row>
      <xdr:rowOff>146539</xdr:rowOff>
    </xdr:to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B02A166C-11C9-48D6-9D8A-CFD1AA6EF262}"/>
            </a:ext>
          </a:extLst>
        </xdr:cNvPr>
        <xdr:cNvSpPr txBox="1"/>
      </xdr:nvSpPr>
      <xdr:spPr>
        <a:xfrm>
          <a:off x="2792256" y="1573733"/>
          <a:ext cx="533526" cy="1364364"/>
        </a:xfrm>
        <a:prstGeom prst="rect">
          <a:avLst/>
        </a:prstGeom>
        <a:solidFill>
          <a:schemeClr val="lt1"/>
        </a:solidFill>
        <a:ln w="63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K3-363/7</a:t>
          </a:r>
        </a:p>
        <a:p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C14-350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CC1-A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CC7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CM2-12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CG312A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2 CM2-11M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M8-02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CM2-11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CE1-3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F1-3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CM2-12A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CJ6-T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TRF 50 KV</a:t>
          </a:r>
        </a:p>
        <a:p>
          <a:pPr algn="l"/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169151</xdr:colOff>
      <xdr:row>21</xdr:row>
      <xdr:rowOff>37772</xdr:rowOff>
    </xdr:from>
    <xdr:to>
      <xdr:col>11</xdr:col>
      <xdr:colOff>150101</xdr:colOff>
      <xdr:row>22</xdr:row>
      <xdr:rowOff>120262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3B21B52-3E15-41D4-A1F9-6426AADC04E4}"/>
            </a:ext>
          </a:extLst>
        </xdr:cNvPr>
        <xdr:cNvSpPr txBox="1"/>
      </xdr:nvSpPr>
      <xdr:spPr>
        <a:xfrm>
          <a:off x="3525892" y="3249996"/>
          <a:ext cx="361950" cy="2335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13</xdr:col>
      <xdr:colOff>73901</xdr:colOff>
      <xdr:row>21</xdr:row>
      <xdr:rowOff>31860</xdr:rowOff>
    </xdr:from>
    <xdr:to>
      <xdr:col>14</xdr:col>
      <xdr:colOff>64376</xdr:colOff>
      <xdr:row>22</xdr:row>
      <xdr:rowOff>123875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411F7227-7F64-4AF8-9234-080E792BD0F8}"/>
            </a:ext>
          </a:extLst>
        </xdr:cNvPr>
        <xdr:cNvSpPr txBox="1"/>
      </xdr:nvSpPr>
      <xdr:spPr>
        <a:xfrm>
          <a:off x="4573642" y="3244084"/>
          <a:ext cx="371475" cy="2431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5</xdr:col>
      <xdr:colOff>162708</xdr:colOff>
      <xdr:row>21</xdr:row>
      <xdr:rowOff>7327</xdr:rowOff>
    </xdr:from>
    <xdr:to>
      <xdr:col>5</xdr:col>
      <xdr:colOff>301217</xdr:colOff>
      <xdr:row>21</xdr:row>
      <xdr:rowOff>145598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0E5E31CD-21AB-4915-9C95-9305CE582752}"/>
            </a:ext>
          </a:extLst>
        </xdr:cNvPr>
        <xdr:cNvGrpSpPr/>
      </xdr:nvGrpSpPr>
      <xdr:grpSpPr>
        <a:xfrm rot="16200000">
          <a:off x="1620566" y="3187730"/>
          <a:ext cx="138271" cy="13850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5" name="Oval 44">
            <a:extLst>
              <a:ext uri="{FF2B5EF4-FFF2-40B4-BE49-F238E27FC236}">
                <a16:creationId xmlns:a16="http://schemas.microsoft.com/office/drawing/2014/main" id="{F2F81D2F-7DD4-4BF3-93AD-26C983FC6DE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1EA436D2-AE14-4655-A9E6-5F43D2B65A11}"/>
              </a:ext>
            </a:extLst>
          </xdr:cNvPr>
          <xdr:cNvCxnSpPr>
            <a:stCxn id="45" idx="1"/>
            <a:endCxn id="4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823390B4-33AA-70A5-F469-450A9B79E144}"/>
              </a:ext>
            </a:extLst>
          </xdr:cNvPr>
          <xdr:cNvCxnSpPr>
            <a:stCxn id="45" idx="3"/>
            <a:endCxn id="4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375333</xdr:colOff>
      <xdr:row>19</xdr:row>
      <xdr:rowOff>91207</xdr:rowOff>
    </xdr:from>
    <xdr:to>
      <xdr:col>9</xdr:col>
      <xdr:colOff>177282</xdr:colOff>
      <xdr:row>20</xdr:row>
      <xdr:rowOff>120915</xdr:rowOff>
    </xdr:to>
    <xdr:sp macro="" textlink="">
      <xdr:nvSpPr>
        <xdr:cNvPr id="9" name="Isosceles Triangle 8">
          <a:extLst>
            <a:ext uri="{FF2B5EF4-FFF2-40B4-BE49-F238E27FC236}">
              <a16:creationId xmlns:a16="http://schemas.microsoft.com/office/drawing/2014/main" id="{65829369-831A-436C-B091-91407D392B27}"/>
            </a:ext>
          </a:extLst>
        </xdr:cNvPr>
        <xdr:cNvSpPr/>
      </xdr:nvSpPr>
      <xdr:spPr>
        <a:xfrm>
          <a:off x="2969064" y="3036630"/>
          <a:ext cx="182949" cy="183573"/>
        </a:xfrm>
        <a:prstGeom prst="triangle">
          <a:avLst/>
        </a:prstGeom>
        <a:solidFill>
          <a:schemeClr val="tx1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65690</xdr:colOff>
      <xdr:row>25</xdr:row>
      <xdr:rowOff>78827</xdr:rowOff>
    </xdr:from>
    <xdr:to>
      <xdr:col>5</xdr:col>
      <xdr:colOff>204199</xdr:colOff>
      <xdr:row>26</xdr:row>
      <xdr:rowOff>66012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8291A007-7BFF-4C88-9A45-9E8A48E1AA6F}"/>
            </a:ext>
          </a:extLst>
        </xdr:cNvPr>
        <xdr:cNvGrpSpPr/>
      </xdr:nvGrpSpPr>
      <xdr:grpSpPr>
        <a:xfrm rot="16200000">
          <a:off x="1524548" y="3854578"/>
          <a:ext cx="136272" cy="13850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" name="Oval 17">
            <a:extLst>
              <a:ext uri="{FF2B5EF4-FFF2-40B4-BE49-F238E27FC236}">
                <a16:creationId xmlns:a16="http://schemas.microsoft.com/office/drawing/2014/main" id="{F78DC054-8BF8-1C3F-029B-DD07B0E71AD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330F5287-1DC3-2B81-4401-6C88F6FBF41B}"/>
              </a:ext>
            </a:extLst>
          </xdr:cNvPr>
          <xdr:cNvCxnSpPr>
            <a:stCxn id="18" idx="1"/>
            <a:endCxn id="1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0937B2C0-3BF3-4152-EB3B-54521E52990D}"/>
              </a:ext>
            </a:extLst>
          </xdr:cNvPr>
          <xdr:cNvCxnSpPr>
            <a:stCxn id="18" idx="3"/>
            <a:endCxn id="1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65690</xdr:colOff>
      <xdr:row>29</xdr:row>
      <xdr:rowOff>118241</xdr:rowOff>
    </xdr:from>
    <xdr:to>
      <xdr:col>5</xdr:col>
      <xdr:colOff>204199</xdr:colOff>
      <xdr:row>30</xdr:row>
      <xdr:rowOff>111995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EF37546-70A1-49B6-AED1-0634C232544D}"/>
            </a:ext>
          </a:extLst>
        </xdr:cNvPr>
        <xdr:cNvGrpSpPr/>
      </xdr:nvGrpSpPr>
      <xdr:grpSpPr>
        <a:xfrm rot="16200000">
          <a:off x="1525404" y="4489483"/>
          <a:ext cx="134559" cy="13850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3" name="Oval 22">
            <a:extLst>
              <a:ext uri="{FF2B5EF4-FFF2-40B4-BE49-F238E27FC236}">
                <a16:creationId xmlns:a16="http://schemas.microsoft.com/office/drawing/2014/main" id="{4A12CD89-F47C-4DFB-2002-DC019203D69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2D57A1C3-78BD-4F10-E756-BEE6FA913213}"/>
              </a:ext>
            </a:extLst>
          </xdr:cNvPr>
          <xdr:cNvCxnSpPr>
            <a:stCxn id="23" idx="1"/>
            <a:endCxn id="2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3AEC9361-05BD-C132-7B0A-D62FED6E493E}"/>
              </a:ext>
            </a:extLst>
          </xdr:cNvPr>
          <xdr:cNvCxnSpPr>
            <a:stCxn id="23" idx="3"/>
            <a:endCxn id="2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134945</xdr:colOff>
      <xdr:row>21</xdr:row>
      <xdr:rowOff>145598</xdr:rowOff>
    </xdr:from>
    <xdr:to>
      <xdr:col>5</xdr:col>
      <xdr:colOff>231963</xdr:colOff>
      <xdr:row>25</xdr:row>
      <xdr:rowOff>78827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6A04CD0F-887B-44FE-AA89-2F4F4DC1B094}"/>
            </a:ext>
          </a:extLst>
        </xdr:cNvPr>
        <xdr:cNvCxnSpPr>
          <a:cxnSpLocks/>
          <a:stCxn id="18" idx="6"/>
          <a:endCxn id="45" idx="2"/>
        </xdr:cNvCxnSpPr>
      </xdr:nvCxnSpPr>
      <xdr:spPr>
        <a:xfrm flipV="1">
          <a:off x="1586686" y="3357822"/>
          <a:ext cx="97018" cy="537574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134945</xdr:colOff>
      <xdr:row>26</xdr:row>
      <xdr:rowOff>66012</xdr:rowOff>
    </xdr:from>
    <xdr:to>
      <xdr:col>5</xdr:col>
      <xdr:colOff>134945</xdr:colOff>
      <xdr:row>29</xdr:row>
      <xdr:rowOff>118241</xdr:rowOff>
    </xdr:to>
    <xdr:cxnSp macro="">
      <xdr:nvCxnSpPr>
        <xdr:cNvPr id="40" name="Straight Connector 39">
          <a:extLst>
            <a:ext uri="{FF2B5EF4-FFF2-40B4-BE49-F238E27FC236}">
              <a16:creationId xmlns:a16="http://schemas.microsoft.com/office/drawing/2014/main" id="{CCE4C64B-883E-4931-B54F-36819B98CB9B}"/>
            </a:ext>
          </a:extLst>
        </xdr:cNvPr>
        <xdr:cNvCxnSpPr>
          <a:cxnSpLocks/>
          <a:stCxn id="23" idx="6"/>
          <a:endCxn id="18" idx="2"/>
        </xdr:cNvCxnSpPr>
      </xdr:nvCxnSpPr>
      <xdr:spPr>
        <a:xfrm flipV="1">
          <a:off x="1586686" y="4033667"/>
          <a:ext cx="0" cy="505488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134945</xdr:colOff>
      <xdr:row>30</xdr:row>
      <xdr:rowOff>111995</xdr:rowOff>
    </xdr:from>
    <xdr:to>
      <xdr:col>5</xdr:col>
      <xdr:colOff>137949</xdr:colOff>
      <xdr:row>32</xdr:row>
      <xdr:rowOff>39414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C25DC371-2E7F-4A04-A4E5-48EE311596AC}"/>
            </a:ext>
          </a:extLst>
        </xdr:cNvPr>
        <xdr:cNvCxnSpPr>
          <a:stCxn id="23" idx="2"/>
        </xdr:cNvCxnSpPr>
      </xdr:nvCxnSpPr>
      <xdr:spPr>
        <a:xfrm>
          <a:off x="1586686" y="4677426"/>
          <a:ext cx="3004" cy="22959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75935</xdr:colOff>
      <xdr:row>22</xdr:row>
      <xdr:rowOff>101428</xdr:rowOff>
    </xdr:from>
    <xdr:to>
      <xdr:col>5</xdr:col>
      <xdr:colOff>312291</xdr:colOff>
      <xdr:row>25</xdr:row>
      <xdr:rowOff>10119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84D5B500-63C5-41FD-82D7-94CAD4D2A6B5}"/>
            </a:ext>
          </a:extLst>
        </xdr:cNvPr>
        <xdr:cNvSpPr txBox="1"/>
      </xdr:nvSpPr>
      <xdr:spPr>
        <a:xfrm rot="16796161">
          <a:off x="1464879" y="3527535"/>
          <a:ext cx="361950" cy="2363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5</xdr:col>
      <xdr:colOff>10246</xdr:colOff>
      <xdr:row>27</xdr:row>
      <xdr:rowOff>2893</xdr:rowOff>
    </xdr:from>
    <xdr:to>
      <xdr:col>5</xdr:col>
      <xdr:colOff>246602</xdr:colOff>
      <xdr:row>29</xdr:row>
      <xdr:rowOff>62670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6A8C3848-C9AE-4ED5-99DC-E2DB5E737DBE}"/>
            </a:ext>
          </a:extLst>
        </xdr:cNvPr>
        <xdr:cNvSpPr txBox="1"/>
      </xdr:nvSpPr>
      <xdr:spPr>
        <a:xfrm rot="15982719">
          <a:off x="1399190" y="4184431"/>
          <a:ext cx="361950" cy="2363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3</xdr:col>
      <xdr:colOff>373674</xdr:colOff>
      <xdr:row>12</xdr:row>
      <xdr:rowOff>65944</xdr:rowOff>
    </xdr:from>
    <xdr:to>
      <xdr:col>5</xdr:col>
      <xdr:colOff>145200</xdr:colOff>
      <xdr:row>20</xdr:row>
      <xdr:rowOff>7328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9E56ECC-992B-488F-A223-538FD0171516}"/>
            </a:ext>
          </a:extLst>
        </xdr:cNvPr>
        <xdr:cNvSpPr txBox="1"/>
      </xdr:nvSpPr>
      <xdr:spPr>
        <a:xfrm>
          <a:off x="1062405" y="1926982"/>
          <a:ext cx="533526" cy="1179634"/>
        </a:xfrm>
        <a:prstGeom prst="rect">
          <a:avLst/>
        </a:prstGeom>
        <a:solidFill>
          <a:schemeClr val="lt1"/>
        </a:solidFill>
        <a:ln w="63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K3-363/6</a:t>
          </a:r>
        </a:p>
        <a:p>
          <a:pPr algn="l"/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C14-350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CC1-A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CC7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CM2-12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 CG312A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2 CM2-11M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CE1-3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F1-3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CM2-12A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CJ6-T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 TRF 100 KV</a:t>
          </a:r>
        </a:p>
        <a:p>
          <a:pPr algn="l"/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139212</xdr:colOff>
      <xdr:row>24</xdr:row>
      <xdr:rowOff>102577</xdr:rowOff>
    </xdr:from>
    <xdr:to>
      <xdr:col>4</xdr:col>
      <xdr:colOff>291738</xdr:colOff>
      <xdr:row>27</xdr:row>
      <xdr:rowOff>87924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8D573C1-243B-4601-B258-1BA54A792C50}"/>
            </a:ext>
          </a:extLst>
        </xdr:cNvPr>
        <xdr:cNvSpPr txBox="1"/>
      </xdr:nvSpPr>
      <xdr:spPr>
        <a:xfrm>
          <a:off x="827943" y="3817327"/>
          <a:ext cx="533526" cy="446943"/>
        </a:xfrm>
        <a:prstGeom prst="rect">
          <a:avLst/>
        </a:prstGeom>
        <a:solidFill>
          <a:schemeClr val="lt1"/>
        </a:solidFill>
        <a:ln w="63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K3-363/6/1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C12-350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2 CJ6-T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131885</xdr:colOff>
      <xdr:row>28</xdr:row>
      <xdr:rowOff>102576</xdr:rowOff>
    </xdr:from>
    <xdr:to>
      <xdr:col>4</xdr:col>
      <xdr:colOff>307731</xdr:colOff>
      <xdr:row>32</xdr:row>
      <xdr:rowOff>139212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BB558CA-323E-4794-876A-976BEBB33DE3}"/>
            </a:ext>
          </a:extLst>
        </xdr:cNvPr>
        <xdr:cNvSpPr txBox="1"/>
      </xdr:nvSpPr>
      <xdr:spPr>
        <a:xfrm>
          <a:off x="820616" y="4432788"/>
          <a:ext cx="556846" cy="644770"/>
        </a:xfrm>
        <a:prstGeom prst="rect">
          <a:avLst/>
        </a:prstGeom>
        <a:solidFill>
          <a:schemeClr val="lt1"/>
        </a:solidFill>
        <a:ln w="63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K3-363/6/1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C12-350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2 CJ6-T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  <xdr:twoCellAnchor editAs="oneCell">
    <xdr:from>
      <xdr:col>5</xdr:col>
      <xdr:colOff>2</xdr:colOff>
      <xdr:row>10</xdr:row>
      <xdr:rowOff>121228</xdr:rowOff>
    </xdr:from>
    <xdr:to>
      <xdr:col>17</xdr:col>
      <xdr:colOff>450273</xdr:colOff>
      <xdr:row>49</xdr:row>
      <xdr:rowOff>129128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980083-4094-DE2B-AE45-89362F6C4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16729" y="1835728"/>
          <a:ext cx="7723908" cy="608658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1" t="s">
        <v>1134</v>
      </c>
      <c r="C4" s="531"/>
      <c r="D4" s="531"/>
      <c r="E4" s="531"/>
      <c r="F4" s="531"/>
      <c r="G4" s="531"/>
      <c r="H4" s="531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2" t="s">
        <v>0</v>
      </c>
      <c r="C7" s="532" t="s">
        <v>1</v>
      </c>
      <c r="D7" s="533" t="s">
        <v>42</v>
      </c>
      <c r="E7" s="533" t="s">
        <v>43</v>
      </c>
      <c r="F7" s="533" t="s">
        <v>1135</v>
      </c>
      <c r="G7" s="534" t="s">
        <v>41</v>
      </c>
      <c r="H7" s="530" t="s">
        <v>1042</v>
      </c>
      <c r="I7" s="530" t="s">
        <v>1137</v>
      </c>
      <c r="J7" s="530" t="s">
        <v>1026</v>
      </c>
      <c r="K7" s="524" t="s">
        <v>1024</v>
      </c>
      <c r="L7" s="525"/>
    </row>
    <row r="8" spans="1:12" ht="15" customHeight="1">
      <c r="B8" s="532"/>
      <c r="C8" s="532"/>
      <c r="D8" s="533"/>
      <c r="E8" s="533"/>
      <c r="F8" s="533"/>
      <c r="G8" s="534"/>
      <c r="H8" s="530"/>
      <c r="I8" s="530"/>
      <c r="J8" s="530"/>
      <c r="K8" s="526"/>
      <c r="L8" s="527"/>
    </row>
    <row r="9" spans="1:12" ht="15" customHeight="1">
      <c r="B9" s="532"/>
      <c r="C9" s="532"/>
      <c r="D9" s="533"/>
      <c r="E9" s="533"/>
      <c r="F9" s="533"/>
      <c r="G9" s="534"/>
      <c r="H9" s="530"/>
      <c r="I9" s="530"/>
      <c r="J9" s="530"/>
      <c r="K9" s="528"/>
      <c r="L9" s="529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66 kVA MCCB 100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13644300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9</v>
      </c>
      <c r="G17" s="41">
        <f ca="1">IF(ISERROR(OFFSET('HARGA SATUAN'!$I$6,MATCH(C17,'HARGA SATUAN'!$C$7:$C$1492,0),0)),"",OFFSET('HARGA SATUAN'!$I$6,MATCH(C17,'HARGA SATUAN'!$C$7:$C$1492,0),0))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90</v>
      </c>
      <c r="G18" s="41">
        <f ca="1">IF(ISERROR(OFFSET('HARGA SATUAN'!$I$6,MATCH(C18,'HARGA SATUAN'!$C$7:$C$1492,0),0)),"",OFFSET('HARGA SATUAN'!$I$6,MATCH(C18,'HARGA SATUAN'!$C$7:$C$1492,0),0))</f>
        <v>54500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Modem 3G/4G</v>
      </c>
      <c r="D19" s="101" t="str">
        <f ca="1">IF(ISERROR(OFFSET('HARGA SATUAN'!$D$6,MATCH(C19,'HARGA SATUAN'!$C$7:$C$1492,0),0)),"",OFFSET('HARGA SATUAN'!$D$6,MATCH(C19,'HARGA SATUAN'!$C$7:$C$1492,0),0))</f>
        <v>HDW</v>
      </c>
      <c r="E19" s="101" t="str">
        <f ca="1">IF(B19="+","Unit",IF(ISERROR(OFFSET('HARGA SATUAN'!$E$6,MATCH(C19,'HARGA SATUAN'!$C$7:$C$1492,0),0)),"",OFFSET('HARGA SATUAN'!$E$6,MATCH(C19,'HARGA SATUAN'!$C$7:$C$1492,0),0)))</f>
        <v>Unit</v>
      </c>
      <c r="F19" s="138">
        <f t="shared" ca="1" si="2"/>
        <v>1</v>
      </c>
      <c r="G19" s="41">
        <f ca="1">IF(ISERROR(OFFSET('HARGA SATUAN'!$I$6,MATCH(C19,'HARGA SATUAN'!$C$7:$C$1492,0),0)),"",OFFSET('HARGA SATUAN'!$I$6,MATCH(C19,'HARGA SATUAN'!$C$7:$C$1492,0),0))</f>
        <v>1113900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SUMIFS(RAB!$F$14:$F$123,RAB!$C$14:$C$123,C714)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SUMIFS(RAB!$F$14:$F$123,RAB!$C$14:$C$123,C715)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SUMIFS(RAB!$F$14:$F$123,RAB!$C$14:$C$123,C716)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SUMIFS(RAB!$F$14:$F$123,RAB!$C$14:$C$123,C717)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SUMIFS(RAB!$F$14:$F$123,RAB!$C$14:$C$123,C718)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SUMIFS(RAB!$F$14:$F$123,RAB!$C$14:$C$123,C719)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SUMIFS(RAB!$F$14:$F$123,RAB!$C$14:$C$123,C720)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SUMIFS(RAB!$F$14:$F$123,RAB!$C$14:$C$123,C721)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SUMIFS(RAB!$F$14:$F$123,RAB!$C$14:$C$123,C722)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SUMIFS(RAB!$F$14:$F$123,RAB!$C$14:$C$123,C723)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SUMIFS(RAB!$F$14:$F$123,RAB!$C$14:$C$123,C724)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SUMIFS(RAB!$F$14:$F$123,RAB!$C$14:$C$123,C725)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SUMIFS(RAB!$F$14:$F$123,RAB!$C$14:$C$123,C726)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SUMIFS(RAB!$F$14:$F$123,RAB!$C$14:$C$123,C727)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SUMIFS(RAB!$F$14:$F$123,RAB!$C$14:$C$123,C728)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SUMIFS(RAB!$F$14:$F$123,RAB!$C$14:$C$123,C729)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SUMIFS(RAB!$F$14:$F$123,RAB!$C$14:$C$123,C730)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SUMIFS(RAB!$F$14:$F$123,RAB!$C$14:$C$123,C731)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SUMIFS(RAB!$F$14:$F$123,RAB!$C$14:$C$123,C732)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SUMIFS(RAB!$F$14:$F$123,RAB!$C$14:$C$123,C733)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SUMIFS(RAB!$F$14:$F$123,RAB!$C$14:$C$123,C734)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SUMIFS(RAB!$F$14:$F$123,RAB!$C$14:$C$123,C735)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SUMIFS(RAB!$F$14:$F$123,RAB!$C$14:$C$123,C736)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SUMIFS(RAB!$F$14:$F$123,RAB!$C$14:$C$123,C737)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SUMIFS(RAB!$F$14:$F$123,RAB!$C$14:$C$123,C738)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SUMIFS(RAB!$F$14:$F$123,RAB!$C$14:$C$123,C739)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SUMIFS(RAB!$F$14:$F$123,RAB!$C$14:$C$123,C740)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SUMIFS(RAB!$F$14:$F$123,RAB!$C$14:$C$123,C741)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SUMIFS(RAB!$F$14:$F$123,RAB!$C$14:$C$123,C742)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SUMIFS(RAB!$F$14:$F$123,RAB!$C$14:$C$123,C743)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SUMIFS(RAB!$F$14:$F$123,RAB!$C$14:$C$123,C744)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SUMIFS(RAB!$F$14:$F$123,RAB!$C$14:$C$123,C745)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SUMIFS(RAB!$F$14:$F$123,RAB!$C$14:$C$123,C746)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SUMIFS(RAB!$F$14:$F$123,RAB!$C$14:$C$123,C747)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SUMIFS(RAB!$F$14:$F$123,RAB!$C$14:$C$123,C748)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SUMIFS(RAB!$F$14:$F$123,RAB!$C$14:$C$123,C749)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SUMIFS(RAB!$F$14:$F$123,RAB!$C$14:$C$123,C750)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SUMIFS(RAB!$F$14:$F$123,RAB!$C$14:$C$123,C751)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SUMIFS(RAB!$F$14:$F$123,RAB!$C$14:$C$123,C752)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SUMIFS(RAB!$F$14:$F$123,RAB!$C$14:$C$123,C753)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SUMIFS(RAB!$F$14:$F$123,RAB!$C$14:$C$123,C754)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SUMIFS(RAB!$F$14:$F$123,RAB!$C$14:$C$123,C755)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SUMIFS(RAB!$F$14:$F$123,RAB!$C$14:$C$123,C756)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SUMIFS(RAB!$F$14:$F$123,RAB!$C$14:$C$123,C757)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SUMIFS(RAB!$F$14:$F$123,RAB!$C$14:$C$123,C758)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SUMIFS(RAB!$F$14:$F$123,RAB!$C$14:$C$123,C759)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SUMIFS(RAB!$F$14:$F$123,RAB!$C$14:$C$123,C760)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SUMIFS(RAB!$F$14:$F$123,RAB!$C$14:$C$123,C761)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SUMIFS(RAB!$F$14:$F$123,RAB!$C$14:$C$123,C762)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SUMIFS(RAB!$F$14:$F$123,RAB!$C$14:$C$123,C763)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SUMIFS(RAB!$F$14:$F$123,RAB!$C$14:$C$123,C764)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SUMIFS(RAB!$F$14:$F$123,RAB!$C$14:$C$123,C765)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SUMIFS(RAB!$F$14:$F$123,RAB!$C$14:$C$123,C766)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SUMIFS(RAB!$F$14:$F$123,RAB!$C$14:$C$123,C767)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SUMIFS(RAB!$F$14:$F$123,RAB!$C$14:$C$123,C768)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SUMIFS(RAB!$F$14:$F$123,RAB!$C$14:$C$123,C769)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SUMIFS(RAB!$F$14:$F$123,RAB!$C$14:$C$123,C770)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SUMIFS(RAB!$F$14:$F$123,RAB!$C$14:$C$123,C771)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SUMIFS(RAB!$F$14:$F$123,RAB!$C$14:$C$123,C772)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SUMIFS(RAB!$F$14:$F$123,RAB!$C$14:$C$123,C773)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SUMIFS(RAB!$F$14:$F$123,RAB!$C$14:$C$123,C774)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SUMIFS(RAB!$F$14:$F$123,RAB!$C$14:$C$123,C775)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SUMIFS(RAB!$F$14:$F$123,RAB!$C$14:$C$123,C776)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SUMIFS(RAB!$F$14:$F$123,RAB!$C$14:$C$123,C777)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SUMIFS(RAB!$F$14:$F$123,RAB!$C$14:$C$123,C778)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SUMIFS(RAB!$F$14:$F$123,RAB!$C$14:$C$123,C779)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SUMIFS(RAB!$F$14:$F$123,RAB!$C$14:$C$123,C780)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SUMIFS(RAB!$F$14:$F$123,RAB!$C$14:$C$123,C781)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SUMIFS(RAB!$F$14:$F$123,RAB!$C$14:$C$123,C782)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SUMIFS(RAB!$F$14:$F$123,RAB!$C$14:$C$123,C783)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SUMIFS(RAB!$F$14:$F$123,RAB!$C$14:$C$123,C784)</f>
        <v>1</v>
      </c>
      <c r="E784" s="26">
        <f t="shared" ca="1" si="34"/>
        <v>1</v>
      </c>
      <c r="F784" s="26">
        <f ca="1">IF(D784=0,0,SUM($E$713:E784))</f>
        <v>2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SUMIFS(RAB!$F$14:$F$123,RAB!$C$14:$C$123,C785)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SUMIFS(RAB!$F$14:$F$123,RAB!$C$14:$C$123,C786)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SUMIFS(RAB!$F$14:$F$123,RAB!$C$14:$C$123,C787)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SUMIFS(RAB!$F$14:$F$123,RAB!$C$14:$C$123,C788)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SUMIFS(RAB!$F$14:$F$123,RAB!$C$14:$C$123,C789)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SUMIFS(RAB!$F$14:$F$123,RAB!$C$14:$C$123,C790)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SUMIFS(RAB!$F$14:$F$123,RAB!$C$14:$C$123,C791)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SUMIFS(RAB!$F$14:$F$123,RAB!$C$14:$C$123,C792)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SUMIFS(RAB!$F$14:$F$123,RAB!$C$14:$C$123,C793)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SUMIFS(RAB!$F$14:$F$123,RAB!$C$14:$C$123,C794)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SUMIFS(RAB!$F$14:$F$123,RAB!$C$14:$C$123,C795)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SUMIFS(RAB!$F$14:$F$123,RAB!$C$14:$C$123,C796)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SUMIFS(RAB!$F$14:$F$123,RAB!$C$14:$C$123,C797)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SUMIFS(RAB!$F$14:$F$123,RAB!$C$14:$C$123,C798)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SUMIFS(RAB!$F$14:$F$123,RAB!$C$14:$C$123,C799)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SUMIFS(RAB!$F$14:$F$123,RAB!$C$14:$C$123,C800)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SUMIFS(RAB!$F$14:$F$123,RAB!$C$14:$C$123,C801)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SUMIFS(RAB!$F$14:$F$123,RAB!$C$14:$C$123,C802)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SUMIFS(RAB!$F$14:$F$123,RAB!$C$14:$C$123,C803)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SUMIFS(RAB!$F$14:$F$123,RAB!$C$14:$C$123,C804)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SUMIFS(RAB!$F$14:$F$123,RAB!$C$14:$C$123,C805)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SUMIFS(RAB!$F$14:$F$123,RAB!$C$14:$C$123,C806)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SUMIFS(RAB!$F$14:$F$123,RAB!$C$14:$C$123,C807)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SUMIFS(RAB!$F$14:$F$123,RAB!$C$14:$C$123,C808)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SUMIFS(RAB!$F$14:$F$123,RAB!$C$14:$C$123,C809)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SUMIFS(RAB!$F$14:$F$123,RAB!$C$14:$C$123,C810)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SUMIFS(RAB!$F$14:$F$123,RAB!$C$14:$C$123,C811)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SUMIFS(RAB!$F$14:$F$123,RAB!$C$14:$C$123,C812)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SUMIFS(RAB!$F$14:$F$123,RAB!$C$14:$C$123,C813)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SUMIFS(RAB!$F$14:$F$123,RAB!$C$14:$C$123,C814)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SUMIFS(RAB!$F$14:$F$123,RAB!$C$14:$C$123,C815)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SUMIFS(RAB!$F$14:$F$123,RAB!$C$14:$C$123,C816)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SUMIFS(RAB!$F$14:$F$123,RAB!$C$14:$C$123,C817)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SUMIFS(RAB!$F$14:$F$123,RAB!$C$14:$C$123,C818)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SUMIFS(RAB!$F$14:$F$123,RAB!$C$14:$C$123,C819)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SUMIFS(RAB!$F$14:$F$123,RAB!$C$14:$C$123,C820)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SUMIFS(RAB!$F$14:$F$123,RAB!$C$14:$C$123,C821)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SUMIFS(RAB!$F$14:$F$123,RAB!$C$14:$C$123,C822)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SUMIFS(RAB!$F$14:$F$123,RAB!$C$14:$C$123,C823)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SUMIFS(RAB!$F$14:$F$123,RAB!$C$14:$C$123,C824)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SUMIFS(RAB!$F$14:$F$123,RAB!$C$14:$C$123,C825)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SUMIFS(RAB!$F$14:$F$123,RAB!$C$14:$C$123,C826)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SUMIFS(RAB!$F$14:$F$123,RAB!$C$14:$C$123,C827)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SUMIFS(RAB!$F$14:$F$123,RAB!$C$14:$C$123,C828)</f>
        <v>9</v>
      </c>
      <c r="E828" s="26">
        <f t="shared" ca="1" si="34"/>
        <v>1</v>
      </c>
      <c r="F828" s="26">
        <f ca="1">IF(D828=0,0,SUM($E$713:E828))</f>
        <v>6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SUMIFS(RAB!$F$14:$F$123,RAB!$C$14:$C$123,C829)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SUMIFS(RAB!$F$14:$F$123,RAB!$C$14:$C$123,C830)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SUMIFS(RAB!$F$14:$F$123,RAB!$C$14:$C$123,C831)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SUMIFS(RAB!$F$14:$F$123,RAB!$C$14:$C$123,C832)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SUMIFS(RAB!$F$14:$F$123,RAB!$C$14:$C$123,C833)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SUMIFS(RAB!$F$14:$F$123,RAB!$C$14:$C$123,C834)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SUMIFS(RAB!$F$14:$F$123,RAB!$C$14:$C$123,C835)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SUMIFS(RAB!$F$14:$F$123,RAB!$C$14:$C$123,C836)</f>
        <v>90</v>
      </c>
      <c r="E836" s="26">
        <f t="shared" ca="1" si="34"/>
        <v>1</v>
      </c>
      <c r="F836" s="26">
        <f ca="1">IF(D836=0,0,SUM($E$713:E836))</f>
        <v>7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SUMIFS(RAB!$F$14:$F$123,RAB!$C$14:$C$123,C837)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SUMIFS(RAB!$F$14:$F$123,RAB!$C$14:$C$123,C838)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SUMIFS(RAB!$F$14:$F$123,RAB!$C$14:$C$123,C839)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SUMIFS(RAB!$F$14:$F$123,RAB!$C$14:$C$123,C840)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SUMIFS(RAB!$F$14:$F$123,RAB!$C$14:$C$123,C841)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SUMIFS(RAB!$F$14:$F$123,RAB!$C$14:$C$123,C842)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SUMIFS(RAB!$F$14:$F$123,RAB!$C$14:$C$123,C843)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SUMIFS(RAB!$F$14:$F$123,RAB!$C$14:$C$123,C844)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SUMIFS(RAB!$F$14:$F$123,RAB!$C$14:$C$123,C845)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SUMIFS(RAB!$F$14:$F$123,RAB!$C$14:$C$123,C846)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SUMIFS(RAB!$F$14:$F$123,RAB!$C$14:$C$123,C847)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SUMIFS(RAB!$F$14:$F$123,RAB!$C$14:$C$123,C848)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SUMIFS(RAB!$F$14:$F$123,RAB!$C$14:$C$123,C849)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SUMIFS(RAB!$F$14:$F$123,RAB!$C$14:$C$123,C850)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SUMIFS(RAB!$F$14:$F$123,RAB!$C$14:$C$123,C851)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SUMIFS(RAB!$F$14:$F$123,RAB!$C$14:$C$123,C852)</f>
        <v>1</v>
      </c>
      <c r="E852" s="26">
        <f t="shared" ca="1" si="35"/>
        <v>1</v>
      </c>
      <c r="F852" s="26">
        <f ca="1">IF(D852=0,0,SUM($E$713:E852))</f>
        <v>8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SUMIFS(RAB!$F$14:$F$123,RAB!$C$14:$C$123,C853)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SUMIFS(RAB!$F$14:$F$123,RAB!$C$14:$C$123,C854)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SUMIFS(RAB!$F$14:$F$123,RAB!$C$14:$C$123,C855)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SUMIFS(RAB!$F$14:$F$123,RAB!$C$14:$C$123,C856)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SUMIFS(RAB!$F$14:$F$123,RAB!$C$14:$C$123,C857)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SUMIFS(RAB!$F$14:$F$123,RAB!$C$14:$C$123,C858)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SUMIFS(RAB!$F$14:$F$123,RAB!$C$14:$C$123,C859)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SUMIFS(RAB!$F$14:$F$123,RAB!$C$14:$C$123,C860)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SUMIFS(RAB!$F$14:$F$123,RAB!$C$14:$C$123,C861)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SUMIFS(RAB!$F$14:$F$123,RAB!$C$14:$C$123,C862)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SUMIFS(RAB!$F$14:$F$123,RAB!$C$14:$C$123,C863)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SUMIFS(RAB!$F$14:$F$123,RAB!$C$14:$C$123,C864)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SUMIFS(RAB!$F$14:$F$123,RAB!$C$14:$C$123,C865)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SUMIFS(RAB!$F$14:$F$123,RAB!$C$14:$C$123,C866)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SUMIFS(RAB!$F$14:$F$123,RAB!$C$14:$C$123,C867)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SUMIFS(RAB!$F$14:$F$123,RAB!$C$14:$C$123,C868)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SUMIFS(RAB!$F$14:$F$123,RAB!$C$14:$C$123,C869)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SUMIFS(RAB!$F$14:$F$123,RAB!$C$14:$C$123,C870)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SUMIFS(RAB!$F$14:$F$123,RAB!$C$14:$C$123,C871)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SUMIFS(RAB!$F$14:$F$123,RAB!$C$14:$C$123,C872)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SUMIFS(RAB!$F$14:$F$123,RAB!$C$14:$C$123,C873)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SUMIFS(RAB!$F$14:$F$123,RAB!$C$14:$C$123,C874)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SUMIFS(RAB!$F$14:$F$123,RAB!$C$14:$C$123,C875)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SUMIFS(RAB!$F$14:$F$123,RAB!$C$14:$C$123,C876)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SUMIFS(RAB!$F$14:$F$123,RAB!$C$14:$C$123,C877)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SUMIFS(RAB!$F$14:$F$123,RAB!$C$14:$C$123,C878)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SUMIFS(RAB!$F$14:$F$123,RAB!$C$14:$C$123,C879)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SUMIFS(RAB!$F$14:$F$123,RAB!$C$14:$C$123,C880)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SUMIFS(RAB!$F$14:$F$123,RAB!$C$14:$C$123,C881)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SUMIFS(RAB!$F$14:$F$123,RAB!$C$14:$C$123,C882)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SUMIFS(RAB!$F$14:$F$123,RAB!$C$14:$C$123,C883)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SUMIFS(RAB!$F$14:$F$123,RAB!$C$14:$C$123,C884)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SUMIFS(RAB!$F$14:$F$123,RAB!$C$14:$C$123,C885)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SUMIFS(RAB!$F$14:$F$123,RAB!$C$14:$C$123,C886)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SUMIFS(RAB!$F$14:$F$123,RAB!$C$14:$C$123,C887)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SUMIFS(RAB!$F$14:$F$123,RAB!$C$14:$C$123,C888)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SUMIFS(RAB!$F$14:$F$123,RAB!$C$14:$C$123,C889)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SUMIFS(RAB!$F$14:$F$123,RAB!$C$14:$C$123,C890)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SUMIFS(RAB!$F$14:$F$123,RAB!$C$14:$C$123,C891)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SUMIFS(RAB!$F$14:$F$123,RAB!$C$14:$C$123,C892)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SUMIFS(RAB!$F$14:$F$123,RAB!$C$14:$C$123,C893)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SUMIFS(RAB!$F$14:$F$123,RAB!$C$14:$C$123,C894)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SUMIFS(RAB!$F$14:$F$123,RAB!$C$14:$C$123,C895)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SUMIFS(RAB!$F$14:$F$123,RAB!$C$14:$C$123,C896)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SUMIFS(RAB!$F$14:$F$123,RAB!$C$14:$C$123,C897)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SUMIFS(RAB!$F$14:$F$123,RAB!$C$14:$C$123,C898)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SUMIFS(RAB!$F$14:$F$123,RAB!$C$14:$C$123,C899)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SUMIFS(RAB!$F$14:$F$123,RAB!$C$14:$C$123,C900)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SUMIFS(RAB!$F$14:$F$123,RAB!$C$14:$C$123,C901)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SUMIFS(RAB!$F$14:$F$123,RAB!$C$14:$C$123,C902)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SUMIFS(RAB!$F$14:$F$123,RAB!$C$14:$C$123,C903)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SUMIFS(RAB!$F$14:$F$123,RAB!$C$14:$C$123,C904)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SUMIFS(RAB!$F$14:$F$123,RAB!$C$14:$C$123,C905)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SUMIFS(RAB!$F$14:$F$123,RAB!$C$14:$C$123,C906)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SUMIFS(RAB!$F$14:$F$123,RAB!$C$14:$C$123,C907)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SUMIFS(RAB!$F$14:$F$123,RAB!$C$14:$C$123,C908)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SUMIFS(RAB!$F$14:$F$123,RAB!$C$14:$C$123,C909)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SUMIFS(RAB!$F$14:$F$123,RAB!$C$14:$C$123,C910)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SUMIFS(RAB!$F$14:$F$123,RAB!$C$14:$C$123,C911)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SUMIFS(RAB!$F$14:$F$123,RAB!$C$14:$C$123,C912)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SUMIFS(RAB!$F$14:$F$123,RAB!$C$14:$C$123,C913)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SUMIFS(RAB!$F$14:$F$123,RAB!$C$14:$C$123,C914)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SUMIFS(RAB!$F$14:$F$123,RAB!$C$14:$C$123,C915)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SUMIFS(RAB!$F$14:$F$123,RAB!$C$14:$C$123,C916)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SUMIFS(RAB!$F$14:$F$123,RAB!$C$14:$C$123,C917)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SUMIFS(RAB!$F$14:$F$123,RAB!$C$14:$C$123,C918)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SUMIFS(RAB!$F$14:$F$123,RAB!$C$14:$C$123,C919)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SUMIFS(RAB!$F$14:$F$123,RAB!$C$14:$C$123,C920)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SUMIFS(RAB!$F$14:$F$123,RAB!$C$14:$C$123,C921)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SUMIFS(RAB!$F$14:$F$123,RAB!$C$14:$C$123,C922)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SUMIFS(RAB!$F$14:$F$123,RAB!$C$14:$C$123,C923)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SUMIFS(RAB!$F$14:$F$123,RAB!$C$14:$C$123,C924)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SUMIFS(RAB!$F$14:$F$123,RAB!$C$14:$C$123,C925)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SUMIFS(RAB!$F$14:$F$123,RAB!$C$14:$C$123,C926)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SUMIFS(RAB!$F$14:$F$123,RAB!$C$14:$C$123,C927)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SUMIFS(RAB!$F$14:$F$123,RAB!$C$14:$C$123,C928)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SUMIFS(RAB!$F$14:$F$123,RAB!$C$14:$C$123,C929)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SUMIFS(RAB!$F$14:$F$123,RAB!$C$14:$C$123,C930)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SUMIFS(RAB!$F$14:$F$123,RAB!$C$14:$C$123,C931)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SUMIFS(RAB!$F$14:$F$123,RAB!$C$14:$C$123,C932)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SUMIFS(RAB!$F$14:$F$123,RAB!$C$14:$C$123,C933)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SUMIFS(RAB!$F$14:$F$123,RAB!$C$14:$C$123,C934)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SUMIFS(RAB!$F$14:$F$123,RAB!$C$14:$C$123,C935)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SUMIFS(RAB!$F$14:$F$123,RAB!$C$14:$C$123,C936)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SUMIFS(RAB!$F$14:$F$123,RAB!$C$14:$C$123,C937)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SUMIFS(RAB!$F$14:$F$123,RAB!$C$14:$C$123,C938)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SUMIFS(RAB!$F$14:$F$123,RAB!$C$14:$C$123,C939)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SUMIFS(RAB!$F$14:$F$123,RAB!$C$14:$C$123,C940)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SUMIFS(RAB!$F$14:$F$123,RAB!$C$14:$C$123,C941)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SUMIFS(RAB!$F$14:$F$123,RAB!$C$14:$C$123,C942)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SUMIFS(RAB!$F$14:$F$123,RAB!$C$14:$C$123,C943)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SUMIFS(RAB!$F$14:$F$123,RAB!$C$14:$C$123,C944)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SUMIFS(RAB!$F$14:$F$123,RAB!$C$14:$C$123,C945)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SUMIFS(RAB!$F$14:$F$123,RAB!$C$14:$C$123,C946)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SUMIFS(RAB!$F$14:$F$123,RAB!$C$14:$C$123,C947)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SUMIFS(RAB!$F$14:$F$123,RAB!$C$14:$C$123,C948)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SUMIFS(RAB!$F$14:$F$123,RAB!$C$14:$C$123,C949)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SUMIFS(RAB!$F$14:$F$123,RAB!$C$14:$C$123,C950)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SUMIFS(RAB!$F$14:$F$123,RAB!$C$14:$C$123,C951)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SUMIFS(RAB!$F$14:$F$123,RAB!$C$14:$C$123,C952)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SUMIFS(RAB!$F$14:$F$123,RAB!$C$14:$C$123,C953)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SUMIFS(RAB!$F$14:$F$123,RAB!$C$14:$C$123,C954)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SUMIFS(RAB!$F$14:$F$123,RAB!$C$14:$C$123,C955)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SUMIFS(RAB!$F$14:$F$123,RAB!$C$14:$C$123,C956)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SUMIFS(RAB!$F$14:$F$123,RAB!$C$14:$C$123,C957)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SUMIFS(RAB!$F$14:$F$123,RAB!$C$14:$C$123,C958)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SUMIFS(RAB!$F$14:$F$123,RAB!$C$14:$C$123,C959)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SUMIFS(RAB!$F$14:$F$123,RAB!$C$14:$C$123,C960)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SUMIFS(RAB!$F$14:$F$123,RAB!$C$14:$C$123,C961)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SUMIFS(RAB!$F$14:$F$123,RAB!$C$14:$C$123,C962)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SUMIFS(RAB!$F$14:$F$123,RAB!$C$14:$C$123,C963)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SUMIFS(RAB!$F$14:$F$123,RAB!$C$14:$C$123,C964)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SUMIFS(RAB!$F$14:$F$123,RAB!$C$14:$C$123,C965)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SUMIFS(RAB!$F$14:$F$123,RAB!$C$14:$C$123,C966)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SUMIFS(RAB!$F$14:$F$123,RAB!$C$14:$C$123,C967)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SUMIFS(RAB!$F$14:$F$123,RAB!$C$14:$C$123,C968)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SUMIFS(RAB!$F$14:$F$123,RAB!$C$14:$C$123,C969)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SUMIFS(RAB!$F$14:$F$123,RAB!$C$14:$C$123,C970)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SUMIFS(RAB!$F$14:$F$123,RAB!$C$14:$C$123,C971)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SUMIFS(RAB!$F$14:$F$123,RAB!$C$14:$C$123,C972)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SUMIFS(RAB!$F$14:$F$123,RAB!$C$14:$C$123,C973)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SUMIFS(RAB!$F$14:$F$123,RAB!$C$14:$C$123,C974)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SUMIFS(RAB!$F$14:$F$123,RAB!$C$14:$C$123,C975)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SUMIFS(RAB!$F$14:$F$123,RAB!$C$14:$C$123,C976)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SUMIFS(RAB!$F$14:$F$123,RAB!$C$14:$C$123,C977)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SUMIFS(RAB!$F$14:$F$123,RAB!$C$14:$C$123,C978)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SUMIFS(RAB!$F$14:$F$123,RAB!$C$14:$C$123,C979)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SUMIFS(RAB!$F$14:$F$123,RAB!$C$14:$C$123,C980)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SUMIFS(RAB!$F$14:$F$123,RAB!$C$14:$C$123,C981)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SUMIFS(RAB!$F$14:$F$123,RAB!$C$14:$C$123,C982)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SUMIFS(RAB!$F$14:$F$123,RAB!$C$14:$C$123,C983)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SUMIFS(RAB!$F$14:$F$123,RAB!$C$14:$C$123,C984)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SUMIFS(RAB!$F$14:$F$123,RAB!$C$14:$C$123,C985)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SUMIFS(RAB!$F$14:$F$123,RAB!$C$14:$C$123,C986)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SUMIFS(RAB!$F$14:$F$123,RAB!$C$14:$C$123,C987)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SUMIFS(RAB!$F$14:$F$123,RAB!$C$14:$C$123,C988)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SUMIFS(RAB!$F$14:$F$123,RAB!$C$14:$C$123,C989)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SUMIFS(RAB!$F$14:$F$123,RAB!$C$14:$C$123,C990)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SUMIFS(RAB!$F$14:$F$123,RAB!$C$14:$C$123,C991)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SUMIFS(RAB!$F$14:$F$123,RAB!$C$14:$C$123,C992)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SUMIFS(RAB!$F$14:$F$123,RAB!$C$14:$C$123,C993)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SUMIFS(RAB!$F$14:$F$123,RAB!$C$14:$C$123,C994)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SUMIFS(RAB!$F$14:$F$123,RAB!$C$14:$C$123,C995)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SUMIFS(RAB!$F$14:$F$123,RAB!$C$14:$C$123,C996)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SUMIFS(RAB!$F$14:$F$123,RAB!$C$14:$C$123,C997)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SUMIFS(RAB!$F$14:$F$123,RAB!$C$14:$C$123,C998)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SUMIFS(RAB!$F$14:$F$123,RAB!$C$14:$C$123,C999)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SUMIFS(RAB!$F$14:$F$123,RAB!$C$14:$C$123,C1000)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SUMIFS(RAB!$F$14:$F$123,RAB!$C$14:$C$123,C1001)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SUMIFS(RAB!$F$14:$F$123,RAB!$C$14:$C$123,C1002)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SUMIFS(RAB!$F$14:$F$123,RAB!$C$14:$C$123,C1003)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SUMIFS(RAB!$F$14:$F$123,RAB!$C$14:$C$123,C1004)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SUMIFS(RAB!$F$14:$F$123,RAB!$C$14:$C$123,C1005)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SUMIFS(RAB!$F$14:$F$123,RAB!$C$14:$C$123,C1006)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SUMIFS(RAB!$F$14:$F$123,RAB!$C$14:$C$123,C1007)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SUMIFS(RAB!$F$14:$F$123,RAB!$C$14:$C$123,C1008)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SUMIFS(RAB!$F$14:$F$123,RAB!$C$14:$C$123,C1009)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SUMIFS(RAB!$F$14:$F$123,RAB!$C$14:$C$123,C1010)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SUMIFS(RAB!$F$14:$F$123,RAB!$C$14:$C$123,C1011)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SUMIFS(RAB!$F$14:$F$123,RAB!$C$14:$C$123,C1012)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SUMIFS(RAB!$F$14:$F$123,RAB!$C$14:$C$123,C1013)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SUMIFS(RAB!$F$14:$F$123,RAB!$C$14:$C$123,C1014)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SUMIFS(RAB!$F$14:$F$123,RAB!$C$14:$C$123,C1015)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SUMIFS(RAB!$F$14:$F$123,RAB!$C$14:$C$123,C1016)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SUMIFS(RAB!$F$14:$F$123,RAB!$C$14:$C$123,C1017)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SUMIFS(RAB!$F$14:$F$123,RAB!$C$14:$C$123,C1018)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SUMIFS(RAB!$F$14:$F$123,RAB!$C$14:$C$123,C1019)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SUMIFS(RAB!$F$14:$F$123,RAB!$C$14:$C$123,C1020)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SUMIFS(RAB!$F$14:$F$123,RAB!$C$14:$C$123,C1021)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SUMIFS(RAB!$F$14:$F$123,RAB!$C$14:$C$123,C1022)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SUMIFS(RAB!$F$14:$F$123,RAB!$C$14:$C$123,C1023)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SUMIFS(RAB!$F$14:$F$123,RAB!$C$14:$C$123,C1024)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SUMIFS(RAB!$F$14:$F$123,RAB!$C$14:$C$123,C1025)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SUMIFS(RAB!$F$14:$F$123,RAB!$C$14:$C$123,C1026)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SUMIFS(RAB!$F$14:$F$123,RAB!$C$14:$C$123,C1027)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SUMIFS(RAB!$F$14:$F$123,RAB!$C$14:$C$123,C1028)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SUMIFS(RAB!$F$14:$F$123,RAB!$C$14:$C$123,C1029)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SUMIFS(RAB!$F$14:$F$123,RAB!$C$14:$C$123,C1030)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SUMIFS(RAB!$F$14:$F$123,RAB!$C$14:$C$123,C1031)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SUMIFS(RAB!$F$14:$F$123,RAB!$C$14:$C$123,C1032)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SUMIFS(RAB!$F$14:$F$123,RAB!$C$14:$C$123,C1033)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SUMIFS(RAB!$F$14:$F$123,RAB!$C$14:$C$123,C1034)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SUMIFS(RAB!$F$14:$F$123,RAB!$C$14:$C$123,C1035)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SUMIFS(RAB!$F$14:$F$123,RAB!$C$14:$C$123,C1036)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SUMIFS(RAB!$F$14:$F$123,RAB!$C$14:$C$123,C1037)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SUMIFS(RAB!$F$14:$F$123,RAB!$C$14:$C$123,C1038)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SUMIFS(RAB!$F$14:$F$123,RAB!$C$14:$C$123,C1039)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SUMIFS(RAB!$F$14:$F$123,RAB!$C$14:$C$123,C1040)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SUMIFS(RAB!$F$14:$F$123,RAB!$C$14:$C$123,C1041)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SUMIFS(RAB!$F$14:$F$123,RAB!$C$14:$C$123,C1042)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SUMIFS(RAB!$F$14:$F$123,RAB!$C$14:$C$123,C1043)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SUMIFS(RAB!$F$14:$F$123,RAB!$C$14:$C$123,C1044)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SUMIFS(RAB!$F$14:$F$123,RAB!$C$14:$C$123,C1045)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SUMIFS(RAB!$F$14:$F$123,RAB!$C$14:$C$123,C1046)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SUMIFS(RAB!$F$14:$F$123,RAB!$C$14:$C$123,C1047)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SUMIFS(RAB!$F$14:$F$123,RAB!$C$14:$C$123,C1048)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SUMIFS(RAB!$F$14:$F$123,RAB!$C$14:$C$123,C1049)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SUMIFS(RAB!$F$14:$F$123,RAB!$C$14:$C$123,C1050)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SUMIFS(RAB!$F$14:$F$123,RAB!$C$14:$C$123,C1051)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SUMIFS(RAB!$F$14:$F$123,RAB!$C$14:$C$123,C1052)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SUMIFS(RAB!$F$14:$F$123,RAB!$C$14:$C$123,C1053)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SUMIFS(RAB!$F$14:$F$123,RAB!$C$14:$C$123,C1054)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SUMIFS(RAB!$F$14:$F$123,RAB!$C$14:$C$123,C1055)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SUMIFS(RAB!$F$14:$F$123,RAB!$C$14:$C$123,C1056)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SUMIFS(RAB!$F$14:$F$123,RAB!$C$14:$C$123,C1057)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SUMIFS(RAB!$F$14:$F$123,RAB!$C$14:$C$123,C1058)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SUMIFS(RAB!$F$14:$F$123,RAB!$C$14:$C$123,C1059)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SUMIFS(RAB!$F$14:$F$123,RAB!$C$14:$C$123,C1060)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SUMIFS(RAB!$F$14:$F$123,RAB!$C$14:$C$123,C1061)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SUMIFS(RAB!$F$14:$F$123,RAB!$C$14:$C$123,C1062)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SUMIFS(RAB!$F$14:$F$123,RAB!$C$14:$C$123,C1063)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SUMIFS(RAB!$F$14:$F$123,RAB!$C$14:$C$123,C1064)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SUMIFS(RAB!$F$14:$F$123,RAB!$C$14:$C$123,C1065)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SUMIFS(RAB!$F$14:$F$123,RAB!$C$14:$C$123,C1066)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SUMIFS(RAB!$F$14:$F$123,RAB!$C$14:$C$123,C1067)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SUMIFS(RAB!$F$14:$F$123,RAB!$C$14:$C$123,C1068)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SUMIFS(RAB!$F$14:$F$123,RAB!$C$14:$C$123,C1069)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SUMIFS(RAB!$F$14:$F$123,RAB!$C$14:$C$123,C1070)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SUMIFS(RAB!$F$14:$F$123,RAB!$C$14:$C$123,C1071)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SUMIFS(RAB!$F$14:$F$123,RAB!$C$14:$C$123,C1072)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SUMIFS(RAB!$F$14:$F$123,RAB!$C$14:$C$123,C1073)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SUMIFS(RAB!$F$14:$F$123,RAB!$C$14:$C$123,C1074)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SUMIFS(RAB!$F$14:$F$123,RAB!$C$14:$C$123,C1075)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SUMIFS(RAB!$F$14:$F$123,RAB!$C$14:$C$123,C1076)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SUMIFS(RAB!$F$14:$F$123,RAB!$C$14:$C$123,C1077)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SUMIFS(RAB!$F$14:$F$123,RAB!$C$14:$C$123,C1078)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SUMIFS(RAB!$F$14:$F$123,RAB!$C$14:$C$123,C1079)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SUMIFS(RAB!$F$14:$F$123,RAB!$C$14:$C$123,C1080)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SUMIFS(RAB!$F$14:$F$123,RAB!$C$14:$C$123,C1081)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SUMIFS(RAB!$F$14:$F$123,RAB!$C$14:$C$123,C1082)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SUMIFS(RAB!$F$14:$F$123,RAB!$C$14:$C$123,C1083)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SUMIFS(RAB!$F$14:$F$123,RAB!$C$14:$C$123,C1084)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SUMIFS(RAB!$F$14:$F$123,RAB!$C$14:$C$123,C1085)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SUMIFS(RAB!$F$14:$F$123,RAB!$C$14:$C$123,C1086)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SUMIFS(RAB!$F$14:$F$123,RAB!$C$14:$C$123,C1087)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SUMIFS(RAB!$F$14:$F$123,RAB!$C$14:$C$123,C1088)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SUMIFS(RAB!$F$14:$F$123,RAB!$C$14:$C$123,C1089)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SUMIFS(RAB!$F$14:$F$123,RAB!$C$14:$C$123,C1090)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SUMIFS(RAB!$F$14:$F$123,RAB!$C$14:$C$123,C1091)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SUMIFS(RAB!$F$14:$F$123,RAB!$C$14:$C$123,C1092)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SUMIFS(RAB!$F$14:$F$123,RAB!$C$14:$C$123,C1093)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SUMIFS(RAB!$F$14:$F$123,RAB!$C$14:$C$123,C1094)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SUMIFS(RAB!$F$14:$F$123,RAB!$C$14:$C$123,C1095)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SUMIFS(RAB!$F$14:$F$123,RAB!$C$14:$C$123,C1096)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SUMIFS(RAB!$F$14:$F$123,RAB!$C$14:$C$123,C1097)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SUMIFS(RAB!$F$14:$F$123,RAB!$C$14:$C$123,C1098)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SUMIFS(RAB!$F$14:$F$123,RAB!$C$14:$C$123,C1099)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SUMIFS(RAB!$F$14:$F$123,RAB!$C$14:$C$123,C1100)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SUMIFS(RAB!$F$14:$F$123,RAB!$C$14:$C$123,C1101)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SUMIFS(RAB!$F$14:$F$123,RAB!$C$14:$C$123,C1102)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SUMIFS(RAB!$F$14:$F$123,RAB!$C$14:$C$123,C1103)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SUMIFS(RAB!$F$14:$F$123,RAB!$C$14:$C$123,C1104)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SUMIFS(RAB!$F$14:$F$123,RAB!$C$14:$C$123,C1105)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SUMIFS(RAB!$F$14:$F$123,RAB!$C$14:$C$123,C1106)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SUMIFS(RAB!$F$14:$F$123,RAB!$C$14:$C$123,C1107)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SUMIFS(RAB!$F$14:$F$123,RAB!$C$14:$C$123,C1108)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SUMIFS(RAB!$F$14:$F$123,RAB!$C$14:$C$123,C1109)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SUMIFS(RAB!$F$14:$F$123,RAB!$C$14:$C$123,C1110)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SUMIFS(RAB!$F$14:$F$123,RAB!$C$14:$C$123,C1111)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SUMIFS(RAB!$F$14:$F$123,RAB!$C$14:$C$123,C1112)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SUMIFS(RAB!$F$14:$F$123,RAB!$C$14:$C$123,C1113)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SUMIFS(RAB!$F$14:$F$123,RAB!$C$14:$C$123,C1114)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SUMIFS(RAB!$F$14:$F$123,RAB!$C$14:$C$123,C1115)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SUMIFS(RAB!$F$14:$F$123,RAB!$C$14:$C$123,C1116)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SUMIFS(RAB!$F$14:$F$123,RAB!$C$14:$C$123,C1117)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SUMIFS(RAB!$F$14:$F$123,RAB!$C$14:$C$123,C1118)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SUMIFS(RAB!$F$14:$F$123,RAB!$C$14:$C$123,C1119)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SUMIFS(RAB!$F$14:$F$123,RAB!$C$14:$C$123,C1120)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SUMIFS(RAB!$F$14:$F$123,RAB!$C$14:$C$123,C1121)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SUMIFS(RAB!$F$14:$F$123,RAB!$C$14:$C$123,C1122)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SUMIFS(RAB!$F$14:$F$123,RAB!$C$14:$C$123,C1123)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SUMIFS(RAB!$F$14:$F$123,RAB!$C$14:$C$123,C1124)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SUMIFS(RAB!$F$14:$F$123,RAB!$C$14:$C$123,C1125)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SUMIFS(RAB!$F$14:$F$123,RAB!$C$14:$C$123,C1126)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SUMIFS(RAB!$F$14:$F$123,RAB!$C$14:$C$123,C1127)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SUMIFS(RAB!$F$14:$F$123,RAB!$C$14:$C$123,C1128)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SUMIFS(RAB!$F$14:$F$123,RAB!$C$14:$C$123,C1129)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SUMIFS(RAB!$F$14:$F$123,RAB!$C$14:$C$123,C1130)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SUMIFS(RAB!$F$14:$F$123,RAB!$C$14:$C$123,C1131)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SUMIFS(RAB!$F$14:$F$123,RAB!$C$14:$C$123,C1132)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SUMIFS(RAB!$F$14:$F$123,RAB!$C$14:$C$123,C1133)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SUMIFS(RAB!$F$14:$F$123,RAB!$C$14:$C$123,C1134)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SUMIFS(RAB!$F$14:$F$123,RAB!$C$14:$C$123,C1135)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SUMIFS(RAB!$F$14:$F$123,RAB!$C$14:$C$123,C1136)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SUMIFS(RAB!$F$14:$F$123,RAB!$C$14:$C$123,C1137)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SUMIFS(RAB!$F$14:$F$123,RAB!$C$14:$C$123,C1138)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SUMIFS(RAB!$F$14:$F$123,RAB!$C$14:$C$123,C1139)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SUMIFS(RAB!$F$14:$F$123,RAB!$C$14:$C$123,C1140)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SUMIFS(RAB!$F$14:$F$123,RAB!$C$14:$C$123,C1141)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SUMIFS(RAB!$F$14:$F$123,RAB!$C$14:$C$123,C1142)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SUMIFS(RAB!$F$14:$F$123,RAB!$C$14:$C$123,C1143)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SUMIFS(RAB!$F$14:$F$123,RAB!$C$14:$C$123,C1144)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SUMIFS(RAB!$F$14:$F$123,RAB!$C$14:$C$123,C1145)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SUMIFS(RAB!$F$14:$F$123,RAB!$C$14:$C$123,C1146)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SUMIFS(RAB!$F$14:$F$123,RAB!$C$14:$C$123,C1147)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SUMIFS(RAB!$F$14:$F$123,RAB!$C$14:$C$123,C1148)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SUMIFS(RAB!$F$14:$F$123,RAB!$C$14:$C$123,C1149)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SUMIFS(RAB!$F$14:$F$123,RAB!$C$14:$C$123,C1150)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SUMIFS(RAB!$F$14:$F$123,RAB!$C$14:$C$123,C1151)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SUMIFS(RAB!$F$14:$F$123,RAB!$C$14:$C$123,C1152)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SUMIFS(RAB!$F$14:$F$123,RAB!$C$14:$C$123,C1153)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SUMIFS(RAB!$F$14:$F$123,RAB!$C$14:$C$123,C1154)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SUMIFS(RAB!$F$14:$F$123,RAB!$C$14:$C$123,C1155)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SUMIFS(RAB!$F$14:$F$123,RAB!$C$14:$C$123,C1156)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SUMIFS(RAB!$F$14:$F$123,RAB!$C$14:$C$123,C1157)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SUMIFS(RAB!$F$14:$F$123,RAB!$C$14:$C$123,C1158)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SUMIFS(RAB!$F$14:$F$123,RAB!$C$14:$C$123,C1159)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SUMIFS(RAB!$F$14:$F$123,RAB!$C$14:$C$123,C1160)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SUMIFS(RAB!$F$14:$F$123,RAB!$C$14:$C$123,C1161)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SUMIFS(RAB!$F$14:$F$123,RAB!$C$14:$C$123,C1162)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SUMIFS(RAB!$F$14:$F$123,RAB!$C$14:$C$123,C1163)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SUMIFS(RAB!$F$14:$F$123,RAB!$C$14:$C$123,C1164)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SUMIFS(RAB!$F$14:$F$123,RAB!$C$14:$C$123,C1165)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SUMIFS(RAB!$F$14:$F$123,RAB!$C$14:$C$123,C1166)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SUMIFS(RAB!$F$14:$F$123,RAB!$C$14:$C$123,C1167)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SUMIFS(RAB!$F$14:$F$123,RAB!$C$14:$C$123,C1168)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SUMIFS(RAB!$F$14:$F$123,RAB!$C$14:$C$123,C1169)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SUMIFS(RAB!$F$14:$F$123,RAB!$C$14:$C$123,C1170)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SUMIFS(RAB!$F$14:$F$123,RAB!$C$14:$C$123,C1171)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SUMIFS(RAB!$F$14:$F$123,RAB!$C$14:$C$123,C1172)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SUMIFS(RAB!$F$14:$F$123,RAB!$C$14:$C$123,C1173)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SUMIFS(RAB!$F$14:$F$123,RAB!$C$14:$C$123,C1174)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SUMIFS(RAB!$F$14:$F$123,RAB!$C$14:$C$123,C1175)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SUMIFS(RAB!$F$14:$F$123,RAB!$C$14:$C$123,C1176)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SUMIFS(RAB!$F$14:$F$123,RAB!$C$14:$C$123,C1177)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SUMIFS(RAB!$F$14:$F$123,RAB!$C$14:$C$123,C1178)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SUMIFS(RAB!$F$14:$F$123,RAB!$C$14:$C$123,C1179)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SUMIFS(RAB!$F$14:$F$123,RAB!$C$14:$C$123,C1180)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SUMIFS(RAB!$F$14:$F$123,RAB!$C$14:$C$123,C1181)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SUMIFS(RAB!$F$14:$F$123,RAB!$C$14:$C$123,C1182)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SUMIFS(RAB!$F$14:$F$123,RAB!$C$14:$C$123,C1183)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SUMIFS(RAB!$F$14:$F$123,RAB!$C$14:$C$123,C1184)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SUMIFS(RAB!$F$14:$F$123,RAB!$C$14:$C$123,C1185)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SUMIFS(RAB!$F$14:$F$123,RAB!$C$14:$C$123,C1186)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SUMIFS(RAB!$F$14:$F$123,RAB!$C$14:$C$123,C1187)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SUMIFS(RAB!$F$14:$F$123,RAB!$C$14:$C$123,C1188)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SUMIFS(RAB!$F$14:$F$123,RAB!$C$14:$C$123,C1189)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SUMIFS(RAB!$F$14:$F$123,RAB!$C$14:$C$123,C1190)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SUMIFS(RAB!$F$14:$F$123,RAB!$C$14:$C$123,C1191)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SUMIFS(RAB!$F$14:$F$123,RAB!$C$14:$C$123,C1192)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SUMIFS(RAB!$F$14:$F$123,RAB!$C$14:$C$123,C1193)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SUMIFS(RAB!$F$14:$F$123,RAB!$C$14:$C$123,C1194)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SUMIFS(RAB!$F$14:$F$123,RAB!$C$14:$C$123,C1195)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SUMIFS(RAB!$F$14:$F$123,RAB!$C$14:$C$123,C1196)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SUMIFS(RAB!$F$14:$F$123,RAB!$C$14:$C$123,C1197)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SUMIFS(RAB!$F$14:$F$123,RAB!$C$14:$C$123,C1198)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SUMIFS(RAB!$F$14:$F$123,RAB!$C$14:$C$123,C1199)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SUMIFS(RAB!$F$14:$F$123,RAB!$C$14:$C$123,C1200)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SUMIFS(RAB!$F$14:$F$123,RAB!$C$14:$C$123,C1201)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SUMIFS(RAB!$F$14:$F$123,RAB!$C$14:$C$123,C1202)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SUMIFS(RAB!$F$14:$F$123,RAB!$C$14:$C$123,C1203)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SUMIFS(RAB!$F$14:$F$123,RAB!$C$14:$C$123,C1204)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SUMIFS(RAB!$F$14:$F$123,RAB!$C$14:$C$123,C1205)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SUMIFS(RAB!$F$14:$F$123,RAB!$C$14:$C$123,C1206)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SUMIFS(RAB!$F$14:$F$123,RAB!$C$14:$C$123,C1207)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SUMIFS(RAB!$F$14:$F$123,RAB!$C$14:$C$123,C1208)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SUMIFS(RAB!$F$14:$F$123,RAB!$C$14:$C$123,C1209)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SUMIFS(RAB!$F$14:$F$123,RAB!$C$14:$C$123,C1210)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SUMIFS(RAB!$F$14:$F$123,RAB!$C$14:$C$123,C1211)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SUMIFS(RAB!$F$14:$F$123,RAB!$C$14:$C$123,C1212)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SUMIFS(RAB!$F$14:$F$123,RAB!$C$14:$C$123,C1213)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SUMIFS(RAB!$F$14:$F$123,RAB!$C$14:$C$123,C1214)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SUMIFS(RAB!$F$14:$F$123,RAB!$C$14:$C$123,C1215)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SUMIFS(RAB!$F$14:$F$123,RAB!$C$14:$C$123,C1216)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SUMIFS(RAB!$F$14:$F$123,RAB!$C$14:$C$123,C1217)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SUMIFS(RAB!$F$14:$F$123,RAB!$C$14:$C$123,C1218)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SUMIFS(RAB!$F$14:$F$123,RAB!$C$14:$C$123,C1219)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SUMIFS(RAB!$F$14:$F$123,RAB!$C$14:$C$123,C1220)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SUMIFS(RAB!$F$14:$F$123,RAB!$C$14:$C$123,C1221)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SUMIFS(RAB!$F$14:$F$123,RAB!$C$14:$C$123,C1222)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SUMIFS(RAB!$F$14:$F$123,RAB!$C$14:$C$123,C1223)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SUMIFS(RAB!$F$14:$F$123,RAB!$C$14:$C$123,C1224)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SUMIFS(RAB!$F$14:$F$123,RAB!$C$14:$C$123,C1225)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SUMIFS(RAB!$F$14:$F$123,RAB!$C$14:$C$123,C1226)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SUMIFS(RAB!$F$14:$F$123,RAB!$C$14:$C$123,C1227)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SUMIFS(RAB!$F$14:$F$123,RAB!$C$14:$C$123,C1228)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SUMIFS(RAB!$F$14:$F$123,RAB!$C$14:$C$123,C1229)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SUMIFS(RAB!$F$14:$F$123,RAB!$C$14:$C$123,C1230)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SUMIFS(RAB!$F$14:$F$123,RAB!$C$14:$C$123,C1231)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SUMIFS(RAB!$F$14:$F$123,RAB!$C$14:$C$123,C1232)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SUMIFS(RAB!$F$14:$F$123,RAB!$C$14:$C$123,C1233)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SUMIFS(RAB!$F$14:$F$123,RAB!$C$14:$C$123,C1234)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SUMIFS(RAB!$F$14:$F$123,RAB!$C$14:$C$123,C1235)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SUMIFS(RAB!$F$14:$F$123,RAB!$C$14:$C$123,C1236)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SUMIFS(RAB!$F$14:$F$123,RAB!$C$14:$C$123,C1237)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SUMIFS(RAB!$F$14:$F$123,RAB!$C$14:$C$123,C1238)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SUMIFS(RAB!$F$14:$F$123,RAB!$C$14:$C$123,C1239)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SUMIFS(RAB!$F$14:$F$123,RAB!$C$14:$C$123,C1240)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SUMIFS(RAB!$F$14:$F$123,RAB!$C$14:$C$123,C1241)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SUMIFS(RAB!$F$14:$F$123,RAB!$C$14:$C$123,C1242)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SUMIFS(RAB!$F$14:$F$123,RAB!$C$14:$C$123,C1243)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SUMIFS(RAB!$F$14:$F$123,RAB!$C$14:$C$123,C1244)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SUMIFS(RAB!$F$14:$F$123,RAB!$C$14:$C$123,C1245)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SUMIFS(RAB!$F$14:$F$123,RAB!$C$14:$C$123,C1246)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SUMIFS(RAB!$F$14:$F$123,RAB!$C$14:$C$123,C1247)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SUMIFS(RAB!$F$14:$F$123,RAB!$C$14:$C$123,C1248)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SUMIFS(RAB!$F$14:$F$123,RAB!$C$14:$C$123,C1249)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SUMIFS(RAB!$F$14:$F$123,RAB!$C$14:$C$123,C1250)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SUMIFS(RAB!$F$14:$F$123,RAB!$C$14:$C$123,C1251)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SUMIFS(RAB!$F$14:$F$123,RAB!$C$14:$C$123,C1252)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SUMIFS(RAB!$F$14:$F$123,RAB!$C$14:$C$123,C1253)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SUMIFS(RAB!$F$14:$F$123,RAB!$C$14:$C$123,C1254)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SUMIFS(RAB!$F$14:$F$123,RAB!$C$14:$C$123,C1255)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SUMIFS(RAB!$F$14:$F$123,RAB!$C$14:$C$123,C1256)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SUMIFS(RAB!$F$14:$F$123,RAB!$C$14:$C$123,C1257)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SUMIFS(RAB!$F$14:$F$123,RAB!$C$14:$C$123,C1258)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SUMIFS(RAB!$F$14:$F$123,RAB!$C$14:$C$123,C1259)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SUMIFS(RAB!$F$14:$F$123,RAB!$C$14:$C$123,C1260)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SUMIFS(RAB!$F$14:$F$123,RAB!$C$14:$C$123,C1261)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SUMIFS(RAB!$F$14:$F$123,RAB!$C$14:$C$123,C1262)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SUMIFS(RAB!$F$14:$F$123,RAB!$C$14:$C$123,C1263)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SUMIFS(RAB!$F$14:$F$123,RAB!$C$14:$C$123,C1264)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SUMIFS(RAB!$F$14:$F$123,RAB!$C$14:$C$123,C1265)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SUMIFS(RAB!$F$14:$F$123,RAB!$C$14:$C$123,C1266)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SUMIFS(RAB!$F$14:$F$123,RAB!$C$14:$C$123,C1267)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SUMIFS(RAB!$F$14:$F$123,RAB!$C$14:$C$123,C1268)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SUMIFS(RAB!$F$14:$F$123,RAB!$C$14:$C$123,C1269)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SUMIFS(RAB!$F$14:$F$123,RAB!$C$14:$C$123,C1270)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SUMIFS(RAB!$F$14:$F$123,RAB!$C$14:$C$123,C1271)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SUMIFS(RAB!$F$14:$F$123,RAB!$C$14:$C$123,C1272)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SUMIFS(RAB!$F$14:$F$123,RAB!$C$14:$C$123,C1273)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SUMIFS(RAB!$F$14:$F$123,RAB!$C$14:$C$123,C1274)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SUMIFS(RAB!$F$14:$F$123,RAB!$C$14:$C$123,C1275)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SUMIFS(RAB!$F$14:$F$123,RAB!$C$14:$C$123,C1276)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SUMIFS(RAB!$F$14:$F$123,RAB!$C$14:$C$123,C1277)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SUMIFS(RAB!$F$14:$F$123,RAB!$C$14:$C$123,C1278)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SUMIFS(RAB!$F$14:$F$123,RAB!$C$14:$C$123,C1279)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SUMIFS(RAB!$F$14:$F$123,RAB!$C$14:$C$123,C1280)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SUMIFS(RAB!$F$14:$F$123,RAB!$C$14:$C$123,C1281)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SUMIFS(RAB!$F$14:$F$123,RAB!$C$14:$C$123,C1282)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SUMIFS(RAB!$F$14:$F$123,RAB!$C$14:$C$123,C1283)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SUMIFS(RAB!$F$14:$F$123,RAB!$C$14:$C$123,C1284)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SUMIFS(RAB!$F$14:$F$123,RAB!$C$14:$C$123,C1285)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SUMIFS(RAB!$F$14:$F$123,RAB!$C$14:$C$123,C1286)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SUMIFS(RAB!$F$14:$F$123,RAB!$C$14:$C$123,C1287)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SUMIFS(RAB!$F$14:$F$123,RAB!$C$14:$C$123,C1288)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SUMIFS(RAB!$F$14:$F$123,RAB!$C$14:$C$123,C1289)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SUMIFS(RAB!$F$14:$F$123,RAB!$C$14:$C$123,C1290)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SUMIFS(RAB!$F$14:$F$123,RAB!$C$14:$C$123,C1291)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SUMIFS(RAB!$F$14:$F$123,RAB!$C$14:$C$123,C1292)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SUMIFS(RAB!$F$14:$F$123,RAB!$C$14:$C$123,C1293)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SUMIFS(RAB!$F$14:$F$123,RAB!$C$14:$C$123,C1294)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SUMIFS(RAB!$F$14:$F$123,RAB!$C$14:$C$123,C1295)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SUMIFS(RAB!$F$14:$F$123,RAB!$C$14:$C$123,C1296)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SUMIFS(RAB!$F$14:$F$123,RAB!$C$14:$C$123,C1297)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SUMIFS(RAB!$F$14:$F$123,RAB!$C$14:$C$123,C1298)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SUMIFS(RAB!$F$14:$F$123,RAB!$C$14:$C$123,C1299)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SUMIFS(RAB!$F$14:$F$123,RAB!$C$14:$C$123,C1300)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SUMIFS(RAB!$F$14:$F$123,RAB!$C$14:$C$123,C1301)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SUMIFS(RAB!$F$14:$F$123,RAB!$C$14:$C$123,C1302)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SUMIFS(RAB!$F$14:$F$123,RAB!$C$14:$C$123,C1303)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SUMIFS(RAB!$F$14:$F$123,RAB!$C$14:$C$123,C1304)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SUMIFS(RAB!$F$14:$F$123,RAB!$C$14:$C$123,C1305)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SUMIFS(RAB!$F$14:$F$123,RAB!$C$14:$C$123,C1306)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SUMIFS(RAB!$F$14:$F$123,RAB!$C$14:$C$123,C1307)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SUMIFS(RAB!$F$14:$F$123,RAB!$C$14:$C$123,C1308)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SUMIFS(RAB!$F$14:$F$123,RAB!$C$14:$C$123,C1309)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SUMIFS(RAB!$F$14:$F$123,RAB!$C$14:$C$123,C1310)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SUMIFS(RAB!$F$14:$F$123,RAB!$C$14:$C$123,C1311)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SUMIFS(RAB!$F$14:$F$123,RAB!$C$14:$C$123,C1312)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SUMIFS(RAB!$F$14:$F$123,RAB!$C$14:$C$123,C1313)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SUMIFS(RAB!$F$14:$F$123,RAB!$C$14:$C$123,C1314)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SUMIFS(RAB!$F$14:$F$123,RAB!$C$14:$C$123,C1315)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SUMIFS(RAB!$F$14:$F$123,RAB!$C$14:$C$123,C1316)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SUMIFS(RAB!$F$14:$F$123,RAB!$C$14:$C$123,C1317)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SUMIFS(RAB!$F$14:$F$123,RAB!$C$14:$C$123,C1318)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SUMIFS(RAB!$F$14:$F$123,RAB!$C$14:$C$123,C1319)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SUMIFS(RAB!$F$14:$F$123,RAB!$C$14:$C$123,C1320)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7" priority="5" operator="equal">
      <formula>0</formula>
    </cfRule>
  </conditionalFormatting>
  <conditionalFormatting sqref="A10:L65536">
    <cfRule type="cellIs" dxfId="56" priority="1" operator="equal">
      <formula>0</formula>
    </cfRule>
  </conditionalFormatting>
  <conditionalFormatting sqref="C12:C711">
    <cfRule type="cellIs" dxfId="55" priority="66" stopIfTrue="1" operator="equal">
      <formula>0</formula>
    </cfRule>
  </conditionalFormatting>
  <conditionalFormatting sqref="E712:E65536">
    <cfRule type="cellIs" dxfId="54" priority="16" stopIfTrue="1" operator="equal">
      <formula>0</formula>
    </cfRule>
  </conditionalFormatting>
  <conditionalFormatting sqref="G1:G11 E6:E11 E1:E3 H7 H10:H11 F10:F711 G712:G65536">
    <cfRule type="cellIs" dxfId="53" priority="69" stopIfTrue="1" operator="equal">
      <formula>0</formula>
    </cfRule>
  </conditionalFormatting>
  <conditionalFormatting sqref="G12:H711">
    <cfRule type="cellIs" dxfId="52" priority="12" stopIfTrue="1" operator="equal">
      <formula>0</formula>
    </cfRule>
  </conditionalFormatting>
  <conditionalFormatting sqref="I7:K7">
    <cfRule type="cellIs" dxfId="51" priority="4" stopIfTrue="1" operator="equal">
      <formula>0</formula>
    </cfRule>
  </conditionalFormatting>
  <conditionalFormatting sqref="I10:L711">
    <cfRule type="cellIs" dxfId="50" priority="2" stopIfTrue="1" operator="equal">
      <formula>0</formula>
    </cfRule>
  </conditionalFormatting>
  <conditionalFormatting sqref="L1:L6">
    <cfRule type="cellIs" dxfId="49" priority="10" operator="equal">
      <formula>0</formula>
    </cfRule>
  </conditionalFormatting>
  <conditionalFormatting sqref="M1:IV1048576 A8:G9">
    <cfRule type="cellIs" dxfId="48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0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5" t="s">
        <v>1127</v>
      </c>
      <c r="C4" s="535"/>
      <c r="D4" s="535"/>
      <c r="E4" s="535"/>
      <c r="F4" s="535"/>
      <c r="G4" s="535"/>
      <c r="H4" s="535"/>
      <c r="I4" s="535"/>
      <c r="J4" s="535"/>
      <c r="K4" s="53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9" t="str">
        <f>RAB!G6</f>
        <v>TERMINAL JL LINGKAR DEMAK</v>
      </c>
      <c r="H6" s="559"/>
      <c r="I6" s="559"/>
      <c r="J6" s="559"/>
      <c r="K6" s="55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LINGKAR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6" t="s">
        <v>0</v>
      </c>
      <c r="C11" s="538" t="s">
        <v>1</v>
      </c>
      <c r="D11" s="541" t="s">
        <v>42</v>
      </c>
      <c r="E11" s="541" t="s">
        <v>43</v>
      </c>
      <c r="F11" s="541" t="s">
        <v>2</v>
      </c>
      <c r="G11" s="543" t="s">
        <v>41</v>
      </c>
      <c r="H11" s="541" t="s">
        <v>3</v>
      </c>
      <c r="I11" s="541"/>
      <c r="J11" s="541"/>
      <c r="K11" s="546"/>
      <c r="M11" s="33"/>
      <c r="N11" s="33"/>
      <c r="O11" s="33"/>
      <c r="P11" s="33"/>
      <c r="R11" s="34"/>
      <c r="S11" s="74"/>
      <c r="T11" s="74"/>
    </row>
    <row r="12" spans="1:21" ht="15" customHeight="1">
      <c r="B12" s="537"/>
      <c r="C12" s="539"/>
      <c r="D12" s="542"/>
      <c r="E12" s="542"/>
      <c r="F12" s="542"/>
      <c r="G12" s="544"/>
      <c r="H12" s="550" t="s">
        <v>46</v>
      </c>
      <c r="I12" s="550" t="s">
        <v>5</v>
      </c>
      <c r="J12" s="542" t="s">
        <v>47</v>
      </c>
      <c r="K12" s="54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7"/>
      <c r="C13" s="540"/>
      <c r="D13" s="542"/>
      <c r="E13" s="542"/>
      <c r="F13" s="542"/>
      <c r="G13" s="545"/>
      <c r="H13" s="551"/>
      <c r="I13" s="551"/>
      <c r="J13" s="542"/>
      <c r="K13" s="54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3382600</v>
      </c>
      <c r="J16" s="42">
        <f t="shared" ca="1" si="3"/>
        <v>0</v>
      </c>
      <c r="K16" s="43">
        <f t="shared" ca="1" si="0"/>
        <v>3382600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12M-200 daN+E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Btg</v>
      </c>
      <c r="F17" s="101">
        <f t="shared" ca="1" si="5"/>
        <v>1</v>
      </c>
      <c r="G17" s="41">
        <f ca="1">IF(ISERROR(OFFSET('HARGA SATUAN'!$I$6,MATCH(C17,'HARGA SATUAN'!$C$7:$C$1492,0),0)),"",OFFSET('HARGA SATUAN'!$I$6,MATCH(C17,'HARGA SATUAN'!$C$7:$C$1492,0),0))</f>
        <v>5800000</v>
      </c>
      <c r="H17" s="42">
        <f t="shared" ca="1" si="1"/>
        <v>0</v>
      </c>
      <c r="I17" s="42">
        <f t="shared" ca="1" si="2"/>
        <v>5800000</v>
      </c>
      <c r="J17" s="42">
        <f t="shared" ca="1" si="3"/>
        <v>0</v>
      </c>
      <c r="K17" s="43">
        <f t="shared" ca="1" si="0"/>
        <v>5800000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60" t="s">
        <v>1008</v>
      </c>
      <c r="D38" s="560"/>
      <c r="E38" s="560"/>
      <c r="F38" s="560"/>
      <c r="G38" s="77" t="s">
        <v>9</v>
      </c>
      <c r="H38" s="55">
        <f ca="1">SUM(H14:H37)</f>
        <v>0</v>
      </c>
      <c r="I38" s="55">
        <f ca="1">SUM(I14:I37)</f>
        <v>9182600</v>
      </c>
      <c r="J38" s="55">
        <f ca="1">SUM(J14:J37)</f>
        <v>0</v>
      </c>
      <c r="K38" s="55">
        <f ca="1">SUM(K14:K37)</f>
        <v>9182600</v>
      </c>
      <c r="L38" s="44"/>
      <c r="R38" s="99"/>
      <c r="S38" s="99"/>
      <c r="T38" s="99"/>
    </row>
    <row r="39" spans="1:20" s="36" customFormat="1">
      <c r="A39" s="30"/>
      <c r="B39" s="56"/>
      <c r="C39" s="561" t="s">
        <v>462</v>
      </c>
      <c r="D39" s="561"/>
      <c r="E39" s="561"/>
      <c r="F39" s="561"/>
      <c r="G39" s="59" t="s">
        <v>9</v>
      </c>
      <c r="H39" s="60">
        <f ca="1">H38*0.1</f>
        <v>0</v>
      </c>
      <c r="I39" s="60">
        <f ca="1">I38*0.1</f>
        <v>918260</v>
      </c>
      <c r="J39" s="60">
        <f ca="1">J38*0.1</f>
        <v>0</v>
      </c>
      <c r="K39" s="60">
        <f ca="1">K38*0.1</f>
        <v>918260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2" t="s">
        <v>463</v>
      </c>
      <c r="D40" s="552"/>
      <c r="E40" s="552"/>
      <c r="F40" s="552"/>
      <c r="G40" s="61" t="s">
        <v>9</v>
      </c>
      <c r="H40" s="78">
        <f ca="1">SUM(H38:H39)</f>
        <v>0</v>
      </c>
      <c r="I40" s="78">
        <f ca="1">SUM(I38:I39)</f>
        <v>10100860</v>
      </c>
      <c r="J40" s="61">
        <f ca="1">SUM(J38:J39)</f>
        <v>0</v>
      </c>
      <c r="K40" s="61">
        <f ca="1">SUM(K38:K39)</f>
        <v>10100860</v>
      </c>
      <c r="L40" s="44"/>
      <c r="R40" s="99"/>
      <c r="S40" s="99"/>
      <c r="T40" s="99"/>
    </row>
    <row r="41" spans="1:20" s="36" customFormat="1">
      <c r="A41" s="30"/>
      <c r="B41" s="553" t="e">
        <f ca="1">"Terbilang : ( "&amp;L42&amp;" Rupiah )"</f>
        <v>#NAME?</v>
      </c>
      <c r="C41" s="554"/>
      <c r="D41" s="554"/>
      <c r="E41" s="554"/>
      <c r="F41" s="554"/>
      <c r="G41" s="554"/>
      <c r="H41" s="554"/>
      <c r="I41" s="554"/>
      <c r="J41" s="554"/>
      <c r="K41" s="555"/>
      <c r="L41" s="44"/>
      <c r="R41" s="58"/>
      <c r="S41" s="58"/>
      <c r="T41" s="58"/>
    </row>
    <row r="42" spans="1:20" s="36" customFormat="1">
      <c r="A42" s="30"/>
      <c r="B42" s="556"/>
      <c r="C42" s="557"/>
      <c r="D42" s="557"/>
      <c r="E42" s="557"/>
      <c r="F42" s="557"/>
      <c r="G42" s="557"/>
      <c r="H42" s="557"/>
      <c r="I42" s="557"/>
      <c r="J42" s="557"/>
      <c r="K42" s="558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7"/>
      <c r="I45" s="547"/>
      <c r="J45" s="548"/>
      <c r="K45" s="548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7"/>
      <c r="I46" s="547"/>
      <c r="J46" s="548"/>
      <c r="K46" s="548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7"/>
      <c r="I47" s="547"/>
      <c r="J47" s="548"/>
      <c r="K47" s="548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7"/>
      <c r="I52" s="547"/>
      <c r="J52" s="548"/>
      <c r="K52" s="548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SUMIFS(RAB!$F$14:$F$123,RAB!$C$14:$C$123,'REKAP TIANG'!C57)</f>
        <v>1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SUMIFS(RAB!$F$14:$F$123,RAB!$C$14:$C$123,'REKAP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SUMIFS(RAB!$F$14:$F$123,RAB!$C$14:$C$123,'REKAP TIANG'!C59)</f>
        <v>1</v>
      </c>
      <c r="E59" s="24">
        <f t="shared" ca="1" si="12"/>
        <v>1</v>
      </c>
      <c r="F59" s="24">
        <f ca="1">IF(D59=0,0,SUM($E$56:E59))</f>
        <v>2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SUMIFS(RAB!$F$14:$F$123,RAB!$C$14:$C$123,'REKAP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SUMIFS(RAB!$F$14:$F$123,RAB!$C$14:$C$123,'REKAP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SUMIFS(RAB!$F$14:$F$123,RAB!$C$14:$C$123,'REKAP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SUMIFS(RAB!$F$14:$F$123,RAB!$C$14:$C$123,'REKAP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SUMIFS(RAB!$F$14:$F$123,RAB!$C$14:$C$123,'REKAP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SUMIFS(RAB!$F$14:$F$123,RAB!$C$14:$C$123,'REKAP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SUMIFS(RAB!$F$14:$F$123,RAB!$C$14:$C$123,'REKAP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SUMIFS(RAB!$F$14:$F$123,RAB!$C$14:$C$123,'REKAP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SUMIFS(RAB!$F$14:$F$123,RAB!$C$14:$C$123,'REKAP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SUMIFS(RAB!$F$14:$F$123,RAB!$C$14:$C$123,'REKAP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SUMIFS(RAB!$F$14:$F$123,RAB!$C$14:$C$123,'REKAP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SUMIFS(RAB!$F$14:$F$123,RAB!$C$14:$C$123,'REKAP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SUMIFS(RAB!$F$14:$F$123,RAB!$C$14:$C$123,'REKAP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SUMIFS(RAB!$F$14:$F$123,RAB!$C$14:$C$123,'REKAP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SUMIFS(RAB!$F$14:$F$123,RAB!$C$14:$C$123,'REKAP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SUMIFS(RAB!$F$14:$F$123,RAB!$C$14:$C$123,'REKAP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SUMIFS(RAB!$F$14:$F$123,RAB!$C$14:$C$123,'REKAP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1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7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6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100-000000000000}">
      <formula1>$T$1:$T$4</formula1>
    </dataValidation>
    <dataValidation allowBlank="1" showInputMessage="1" showErrorMessage="1" errorTitle="PERINGATAN !!!" error="MDU / UPAH SALAH BOZ...." sqref="M11:P11 H14:K37" xr:uid="{00000000-0002-0000-01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C17" sqref="C17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5" t="s">
        <v>1034</v>
      </c>
      <c r="C4" s="535"/>
      <c r="D4" s="535"/>
      <c r="E4" s="535"/>
      <c r="F4" s="535"/>
      <c r="G4" s="535"/>
      <c r="H4" s="535"/>
      <c r="I4" s="535"/>
      <c r="J4" s="535"/>
      <c r="K4" s="53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9" t="str">
        <f>RAB!G6</f>
        <v>TERMINAL JL LINGKAR DEMAK</v>
      </c>
      <c r="H6" s="559"/>
      <c r="I6" s="559"/>
      <c r="J6" s="559"/>
      <c r="K6" s="55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LINGKAR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6" t="s">
        <v>0</v>
      </c>
      <c r="C11" s="538" t="s">
        <v>1</v>
      </c>
      <c r="D11" s="541" t="s">
        <v>42</v>
      </c>
      <c r="E11" s="541" t="s">
        <v>43</v>
      </c>
      <c r="F11" s="541" t="s">
        <v>2</v>
      </c>
      <c r="G11" s="543" t="s">
        <v>41</v>
      </c>
      <c r="H11" s="541" t="s">
        <v>3</v>
      </c>
      <c r="I11" s="541"/>
      <c r="J11" s="541"/>
      <c r="K11" s="546"/>
      <c r="M11" s="33"/>
      <c r="N11" s="33"/>
      <c r="O11" s="33"/>
      <c r="P11" s="33"/>
      <c r="R11" s="34"/>
      <c r="S11" s="74"/>
      <c r="T11" s="74"/>
    </row>
    <row r="12" spans="1:21" ht="15" customHeight="1">
      <c r="B12" s="537"/>
      <c r="C12" s="539"/>
      <c r="D12" s="542"/>
      <c r="E12" s="542"/>
      <c r="F12" s="542"/>
      <c r="G12" s="544"/>
      <c r="H12" s="550" t="s">
        <v>46</v>
      </c>
      <c r="I12" s="550" t="s">
        <v>5</v>
      </c>
      <c r="J12" s="542" t="s">
        <v>47</v>
      </c>
      <c r="K12" s="54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7"/>
      <c r="C13" s="540"/>
      <c r="D13" s="542"/>
      <c r="E13" s="542"/>
      <c r="F13" s="542"/>
      <c r="G13" s="545"/>
      <c r="H13" s="551"/>
      <c r="I13" s="551"/>
      <c r="J13" s="542"/>
      <c r="K13" s="54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66 kVA MCCB 100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13644300</v>
      </c>
      <c r="H17" s="42">
        <f t="shared" ca="1" si="1"/>
        <v>13644300</v>
      </c>
      <c r="I17" s="42">
        <f t="shared" ca="1" si="2"/>
        <v>0</v>
      </c>
      <c r="J17" s="42">
        <f t="shared" ca="1" si="3"/>
        <v>0</v>
      </c>
      <c r="K17" s="43">
        <f t="shared" ca="1" si="0"/>
        <v>13644300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9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3x70+1x70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90</v>
      </c>
      <c r="G22" s="41">
        <f ca="1">IF(ISERROR(OFFSET('HARGA SATUAN'!$I$6,MATCH(C22,'HARGA SATUAN'!$C$7:$C$1492,0),0)),"",OFFSET('HARGA SATUAN'!$I$6,MATCH(C22,'HARGA SATUAN'!$C$7:$C$1492,0),0))</f>
        <v>54500</v>
      </c>
      <c r="H22" s="42">
        <f t="shared" ca="1" si="1"/>
        <v>4905000</v>
      </c>
      <c r="I22" s="42">
        <f t="shared" ca="1" si="2"/>
        <v>0</v>
      </c>
      <c r="J22" s="42">
        <f t="shared" ca="1" si="3"/>
        <v>0</v>
      </c>
      <c r="K22" s="43">
        <f t="shared" ca="1" si="0"/>
        <v>4905000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60" t="s">
        <v>1008</v>
      </c>
      <c r="D168" s="560"/>
      <c r="E168" s="560"/>
      <c r="F168" s="560"/>
      <c r="G168" s="77" t="s">
        <v>9</v>
      </c>
      <c r="H168" s="55">
        <f ca="1">SUM(H14:H167)</f>
        <v>81742350</v>
      </c>
      <c r="I168" s="55">
        <f ca="1">SUM(I14:I167)</f>
        <v>0</v>
      </c>
      <c r="J168" s="55">
        <f ca="1">SUM(J14:J167)</f>
        <v>0</v>
      </c>
      <c r="K168" s="55">
        <f ca="1">SUM(K14:K167)</f>
        <v>81742350</v>
      </c>
      <c r="L168" s="44"/>
      <c r="R168" s="99"/>
      <c r="S168" s="99"/>
      <c r="T168" s="99"/>
    </row>
    <row r="169" spans="1:20" s="36" customFormat="1">
      <c r="A169" s="30"/>
      <c r="B169" s="56"/>
      <c r="C169" s="561" t="s">
        <v>462</v>
      </c>
      <c r="D169" s="561"/>
      <c r="E169" s="561"/>
      <c r="F169" s="561"/>
      <c r="G169" s="59" t="s">
        <v>9</v>
      </c>
      <c r="H169" s="60">
        <f ca="1">H168*0.1</f>
        <v>8174235</v>
      </c>
      <c r="I169" s="60">
        <f ca="1">I168*0.1</f>
        <v>0</v>
      </c>
      <c r="J169" s="60">
        <f ca="1">J168*0.1</f>
        <v>0</v>
      </c>
      <c r="K169" s="60">
        <f ca="1">K168*0.1</f>
        <v>8174235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2" t="s">
        <v>463</v>
      </c>
      <c r="D170" s="552"/>
      <c r="E170" s="552"/>
      <c r="F170" s="552"/>
      <c r="G170" s="61" t="s">
        <v>9</v>
      </c>
      <c r="H170" s="78">
        <f ca="1">SUM(H168:H169)</f>
        <v>89916585</v>
      </c>
      <c r="I170" s="78">
        <f ca="1">SUM(I168:I169)</f>
        <v>0</v>
      </c>
      <c r="J170" s="61">
        <f ca="1">SUM(J168:J169)</f>
        <v>0</v>
      </c>
      <c r="K170" s="61">
        <f ca="1">SUM(K168:K169)</f>
        <v>89916585</v>
      </c>
      <c r="L170" s="44"/>
      <c r="R170" s="99"/>
      <c r="S170" s="99"/>
      <c r="T170" s="99"/>
    </row>
    <row r="171" spans="1:20" s="36" customFormat="1">
      <c r="A171" s="30"/>
      <c r="B171" s="553" t="e">
        <f ca="1">"Terbilang : ( "&amp;L172&amp;" Rupiah )"</f>
        <v>#NAME?</v>
      </c>
      <c r="C171" s="554"/>
      <c r="D171" s="554"/>
      <c r="E171" s="554"/>
      <c r="F171" s="554"/>
      <c r="G171" s="554"/>
      <c r="H171" s="554"/>
      <c r="I171" s="554"/>
      <c r="J171" s="554"/>
      <c r="K171" s="555"/>
      <c r="L171" s="44"/>
      <c r="R171" s="58"/>
      <c r="S171" s="58"/>
      <c r="T171" s="58"/>
    </row>
    <row r="172" spans="1:20" s="36" customFormat="1">
      <c r="A172" s="30"/>
      <c r="B172" s="556"/>
      <c r="C172" s="557"/>
      <c r="D172" s="557"/>
      <c r="E172" s="557"/>
      <c r="F172" s="557"/>
      <c r="G172" s="557"/>
      <c r="H172" s="557"/>
      <c r="I172" s="557"/>
      <c r="J172" s="557"/>
      <c r="K172" s="558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7"/>
      <c r="I175" s="547"/>
      <c r="J175" s="548"/>
      <c r="K175" s="548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7"/>
      <c r="I176" s="547"/>
      <c r="J176" s="548"/>
      <c r="K176" s="548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7"/>
      <c r="I177" s="547"/>
      <c r="J177" s="548"/>
      <c r="K177" s="548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7"/>
      <c r="I182" s="547"/>
      <c r="J182" s="548"/>
      <c r="K182" s="548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SUMIFS(RAB!$F$14:$F$123,RAB!$C$14:$C$123,C224)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SUMIFS(RAB!$F$14:$F$123,RAB!$C$14:$C$123,C225)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SUMIFS(RAB!$F$14:$F$123,RAB!$C$14:$C$123,C226)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SUMIFS(RAB!$F$14:$F$123,RAB!$C$14:$C$123,C227)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SUMIFS(RAB!$F$14:$F$123,RAB!$C$14:$C$123,C228)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SUMIFS(RAB!$F$14:$F$123,RAB!$C$14:$C$123,C229)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SUMIFS(RAB!$F$14:$F$123,RAB!$C$14:$C$123,C230)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SUMIFS(RAB!$F$14:$F$123,RAB!$C$14:$C$123,C231)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SUMIFS(RAB!$F$14:$F$123,RAB!$C$14:$C$123,C232)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SUMIFS(RAB!$F$14:$F$123,RAB!$C$14:$C$123,C233)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SUMIFS(RAB!$F$14:$F$123,RAB!$C$14:$C$123,C234)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SUMIFS(RAB!$F$14:$F$123,RAB!$C$14:$C$123,C235)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SUMIFS(RAB!$F$14:$F$123,RAB!$C$14:$C$123,C236)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SUMIFS(RAB!$F$14:$F$123,RAB!$C$14:$C$123,C237)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SUMIFS(RAB!$F$14:$F$123,RAB!$C$14:$C$123,C238)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SUMIFS(RAB!$F$14:$F$123,RAB!$C$14:$C$123,C239)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SUMIFS(RAB!$F$14:$F$123,RAB!$C$14:$C$123,C240)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SUMIFS(RAB!$F$14:$F$123,RAB!$C$14:$C$123,C241)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SUMIFS(RAB!$F$14:$F$123,RAB!$C$14:$C$123,C242)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SUMIFS(RAB!$F$14:$F$123,RAB!$C$14:$C$123,C243)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SUMIFS(RAB!$F$14:$F$123,RAB!$C$14:$C$123,C244)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SUMIFS(RAB!$F$14:$F$123,RAB!$C$14:$C$123,C245)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SUMIFS(RAB!$F$14:$F$123,RAB!$C$14:$C$123,C246)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SUMIFS(RAB!$F$14:$F$123,RAB!$C$14:$C$123,C247)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SUMIFS(RAB!$F$14:$F$123,RAB!$C$14:$C$123,C248)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SUMIFS(RAB!$F$14:$F$123,RAB!$C$14:$C$123,C249)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SUMIFS(RAB!$F$14:$F$123,RAB!$C$14:$C$123,C250)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SUMIFS(RAB!$F$14:$F$123,RAB!$C$14:$C$123,C251)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SUMIFS(RAB!$F$14:$F$123,RAB!$C$14:$C$123,C252)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SUMIFS(RAB!$F$14:$F$123,RAB!$C$14:$C$123,C253)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SUMIFS(RAB!$F$14:$F$123,RAB!$C$14:$C$123,C254)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SUMIFS(RAB!$F$14:$F$123,RAB!$C$14:$C$123,C255)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SUMIFS(RAB!$F$14:$F$123,RAB!$C$14:$C$123,C256)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SUMIFS(RAB!$F$14:$F$123,RAB!$C$14:$C$123,C257)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SUMIFS(RAB!$F$14:$F$123,RAB!$C$14:$C$123,C258)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SUMIFS(RAB!$F$14:$F$123,RAB!$C$14:$C$123,C259)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SUMIFS(RAB!$F$14:$F$123,RAB!$C$14:$C$123,C260)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SUMIFS(RAB!$F$14:$F$123,RAB!$C$14:$C$123,C261)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SUMIFS(RAB!$F$14:$F$123,RAB!$C$14:$C$123,C262)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SUMIFS(RAB!$F$14:$F$123,RAB!$C$14:$C$123,C263)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SUMIFS(RAB!$F$14:$F$123,RAB!$C$14:$C$123,C264)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SUMIFS(RAB!$F$14:$F$123,RAB!$C$14:$C$123,C265)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SUMIFS(RAB!$F$14:$F$123,RAB!$C$14:$C$123,C266)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SUMIFS(RAB!$F$14:$F$123,RAB!$C$14:$C$123,C267)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SUMIFS(RAB!$F$14:$F$123,RAB!$C$14:$C$123,C268)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SUMIFS(RAB!$F$14:$F$123,RAB!$C$14:$C$123,C269)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SUMIFS(RAB!$F$14:$F$123,RAB!$C$14:$C$123,C270)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SUMIFS(RAB!$F$14:$F$123,RAB!$C$14:$C$123,C271)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SUMIFS(RAB!$F$14:$F$123,RAB!$C$14:$C$123,C272)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SUMIFS(RAB!$F$14:$F$123,RAB!$C$14:$C$123,C273)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SUMIFS(RAB!$F$14:$F$123,RAB!$C$14:$C$123,C274)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SUMIFS(RAB!$F$14:$F$123,RAB!$C$14:$C$123,C275)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SUMIFS(RAB!$F$14:$F$123,RAB!$C$14:$C$123,C276)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SUMIFS(RAB!$F$14:$F$123,RAB!$C$14:$C$123,C277)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SUMIFS(RAB!$F$14:$F$123,RAB!$C$14:$C$123,C278)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SUMIFS(RAB!$F$14:$F$123,RAB!$C$14:$C$123,C279)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SUMIFS(RAB!$F$14:$F$123,RAB!$C$14:$C$123,C280)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SUMIFS(RAB!$F$14:$F$123,RAB!$C$14:$C$123,C281)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SUMIFS(RAB!$F$14:$F$123,RAB!$C$14:$C$123,C282)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SUMIFS(RAB!$F$14:$F$123,RAB!$C$14:$C$123,C283)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SUMIFS(RAB!$F$14:$F$123,RAB!$C$14:$C$123,C284)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SUMIFS(RAB!$F$14:$F$123,RAB!$C$14:$C$123,C285)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SUMIFS(RAB!$F$14:$F$123,RAB!$C$14:$C$123,C286)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SUMIFS(RAB!$F$14:$F$123,RAB!$C$14:$C$123,C287)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SUMIFS(RAB!$F$14:$F$123,RAB!$C$14:$C$123,C288)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SUMIFS(RAB!$F$14:$F$123,RAB!$C$14:$C$123,C289)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SUMIFS(RAB!$F$14:$F$123,RAB!$C$14:$C$123,C290)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SUMIFS(RAB!$F$14:$F$123,RAB!$C$14:$C$123,C291)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SUMIFS(RAB!$F$14:$F$123,RAB!$C$14:$C$123,C292)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SUMIFS(RAB!$F$14:$F$123,RAB!$C$14:$C$123,C293)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SUMIFS(RAB!$F$14:$F$123,RAB!$C$14:$C$123,C294)</f>
        <v>1</v>
      </c>
      <c r="E294" s="24">
        <f t="shared" ca="1" si="22"/>
        <v>1</v>
      </c>
      <c r="F294" s="24">
        <f ca="1">IF(D294=0,0,SUM($E$223:E294))</f>
        <v>2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SUMIFS(RAB!$F$14:$F$123,RAB!$C$14:$C$123,C295)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SUMIFS(RAB!$F$14:$F$123,RAB!$C$14:$C$123,C296)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SUMIFS(RAB!$F$14:$F$123,RAB!$C$14:$C$123,C297)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SUMIFS(RAB!$F$14:$F$123,RAB!$C$14:$C$123,C298)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SUMIFS(RAB!$F$14:$F$123,RAB!$C$14:$C$123,C299)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SUMIFS(RAB!$F$14:$F$123,RAB!$C$14:$C$123,C300)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SUMIFS(RAB!$F$14:$F$123,RAB!$C$14:$C$123,C301)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SUMIFS(RAB!$F$14:$F$123,RAB!$C$14:$C$123,C302)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SUMIFS(RAB!$F$14:$F$123,RAB!$C$14:$C$123,C303)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SUMIFS(RAB!$F$14:$F$123,RAB!$C$14:$C$123,C304)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SUMIFS(RAB!$F$14:$F$123,RAB!$C$14:$C$123,C305)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SUMIFS(RAB!$F$14:$F$123,RAB!$C$14:$C$123,C306)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SUMIFS(RAB!$F$14:$F$123,RAB!$C$14:$C$123,C307)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SUMIFS(RAB!$F$14:$F$123,RAB!$C$14:$C$123,C308)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SUMIFS(RAB!$F$14:$F$123,RAB!$C$14:$C$123,C309)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SUMIFS(RAB!$F$14:$F$123,RAB!$C$14:$C$123,C310)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SUMIFS(RAB!$F$14:$F$123,RAB!$C$14:$C$123,C311)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SUMIFS(RAB!$F$14:$F$123,RAB!$C$14:$C$123,C312)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SUMIFS(RAB!$F$14:$F$123,RAB!$C$14:$C$123,C313)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SUMIFS(RAB!$F$14:$F$123,RAB!$C$14:$C$123,C314)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SUMIFS(RAB!$F$14:$F$123,RAB!$C$14:$C$123,C315)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SUMIFS(RAB!$F$14:$F$123,RAB!$C$14:$C$123,C316)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SUMIFS(RAB!$F$14:$F$123,RAB!$C$14:$C$123,C317)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SUMIFS(RAB!$F$14:$F$123,RAB!$C$14:$C$123,C318)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SUMIFS(RAB!$F$14:$F$123,RAB!$C$14:$C$123,C319)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SUMIFS(RAB!$F$14:$F$123,RAB!$C$14:$C$123,C320)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SUMIFS(RAB!$F$14:$F$123,RAB!$C$14:$C$123,C321)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SUMIFS(RAB!$F$14:$F$123,RAB!$C$14:$C$123,C322)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SUMIFS(RAB!$F$14:$F$123,RAB!$C$14:$C$123,C323)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SUMIFS(RAB!$F$14:$F$123,RAB!$C$14:$C$123,C324)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SUMIFS(RAB!$F$14:$F$123,RAB!$C$14:$C$123,C325)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SUMIFS(RAB!$F$14:$F$123,RAB!$C$14:$C$123,C326)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SUMIFS(RAB!$F$14:$F$123,RAB!$C$14:$C$123,C327)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SUMIFS(RAB!$F$14:$F$123,RAB!$C$14:$C$123,C328)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SUMIFS(RAB!$F$14:$F$123,RAB!$C$14:$C$123,C329)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SUMIFS(RAB!$F$14:$F$123,RAB!$C$14:$C$123,C330)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SUMIFS(RAB!$F$14:$F$123,RAB!$C$14:$C$123,C331)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SUMIFS(RAB!$F$14:$F$123,RAB!$C$14:$C$123,C332)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SUMIFS(RAB!$F$14:$F$123,RAB!$C$14:$C$123,C333)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SUMIFS(RAB!$F$14:$F$123,RAB!$C$14:$C$123,C334)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SUMIFS(RAB!$F$14:$F$123,RAB!$C$14:$C$123,C335)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SUMIFS(RAB!$F$14:$F$123,RAB!$C$14:$C$123,C336)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SUMIFS(RAB!$F$14:$F$123,RAB!$C$14:$C$123,C337)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SUMIFS(RAB!$F$14:$F$123,RAB!$C$14:$C$123,C338)</f>
        <v>9</v>
      </c>
      <c r="E338" s="24">
        <f t="shared" ca="1" si="22"/>
        <v>1</v>
      </c>
      <c r="F338" s="24">
        <f ca="1">IF(D338=0,0,SUM($E$223:E338))</f>
        <v>6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SUMIFS(RAB!$F$14:$F$123,RAB!$C$14:$C$123,C339)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SUMIFS(RAB!$F$14:$F$123,RAB!$C$14:$C$123,C340)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SUMIFS(RAB!$F$14:$F$123,RAB!$C$14:$C$123,C341)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SUMIFS(RAB!$F$14:$F$123,RAB!$C$14:$C$123,C342)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SUMIFS(RAB!$F$14:$F$123,RAB!$C$14:$C$123,C343)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SUMIFS(RAB!$F$14:$F$123,RAB!$C$14:$C$123,C344)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SUMIFS(RAB!$F$14:$F$123,RAB!$C$14:$C$123,C345)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SUMIFS(RAB!$F$14:$F$123,RAB!$C$14:$C$123,C346)</f>
        <v>90</v>
      </c>
      <c r="E346" s="24">
        <f t="shared" ca="1" si="22"/>
        <v>1</v>
      </c>
      <c r="F346" s="24">
        <f ca="1">IF(D346=0,0,SUM($E$223:E346))</f>
        <v>7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SUMIFS(RAB!$F$14:$F$123,RAB!$C$14:$C$123,C347)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SUMIFS(RAB!$F$14:$F$123,RAB!$C$14:$C$123,C348)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SUMIFS(RAB!$F$14:$F$123,RAB!$C$14:$C$123,C349)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SUMIFS(RAB!$F$14:$F$123,RAB!$C$14:$C$123,C350)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SUMIFS(RAB!$F$14:$F$123,RAB!$C$14:$C$123,C351)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SUMIFS(RAB!$F$14:$F$123,RAB!$C$14:$C$123,C352)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SUMIFS(RAB!$F$14:$F$123,RAB!$C$14:$C$123,C353)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SUMIFS(RAB!$F$14:$F$123,RAB!$C$14:$C$123,C354)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SUMIFS(RAB!$F$14:$F$123,RAB!$C$14:$C$123,C355)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SUMIFS(RAB!$F$14:$F$123,RAB!$C$14:$C$123,C356)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SUMIFS(RAB!$F$14:$F$123,RAB!$C$14:$C$123,C357)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SUMIFS(RAB!$F$14:$F$123,RAB!$C$14:$C$123,C358)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SUMIFS(RAB!$F$14:$F$123,RAB!$C$14:$C$123,C359)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SUMIFS(RAB!$F$14:$F$123,RAB!$C$14:$C$123,C360)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SUMIFS(RAB!$F$14:$F$123,RAB!$C$14:$C$123,C361)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SUMIFS(RAB!$F$14:$F$123,RAB!$C$14:$C$123,C362)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SUMIFS(RAB!$F$14:$F$123,RAB!$C$14:$C$123,C363)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SUMIFS(RAB!$F$14:$F$123,RAB!$C$14:$C$123,C364)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SUMIFS(RAB!$F$14:$F$123,RAB!$C$14:$C$123,C365)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SUMIFS(RAB!$F$14:$F$123,RAB!$C$14:$C$123,C366)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SUMIFS(RAB!$F$14:$F$123,RAB!$C$14:$C$123,C367)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SUMIFS(RAB!$F$14:$F$123,RAB!$C$14:$C$123,C368)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SUMIFS(RAB!$F$14:$F$123,RAB!$C$14:$C$123,C369)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SUMIFS(RAB!$F$14:$F$123,RAB!$C$14:$C$123,C370)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SUMIFS(RAB!$F$14:$F$123,RAB!$C$14:$C$123,C371)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SUMIFS(RAB!$F$14:$F$123,RAB!$C$14:$C$123,C372)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SUMIFS(RAB!$F$14:$F$123,RAB!$C$14:$C$123,C373)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2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5" priority="5" operator="equal">
      <formula>0</formula>
    </cfRule>
  </conditionalFormatting>
  <conditionalFormatting sqref="C16:C165">
    <cfRule type="cellIs" dxfId="44" priority="4" stopIfTrue="1" operator="equal">
      <formula>0</formula>
    </cfRule>
  </conditionalFormatting>
  <conditionalFormatting sqref="C16:E165">
    <cfRule type="cellIs" dxfId="43" priority="1" operator="equal">
      <formula>0</formula>
    </cfRule>
  </conditionalFormatting>
  <conditionalFormatting sqref="D224:F373">
    <cfRule type="cellIs" dxfId="42" priority="8" operator="equal">
      <formula>0</formula>
    </cfRule>
  </conditionalFormatting>
  <conditionalFormatting sqref="E1:E3 G1:G115 E6:E15 H12:I12 N13 F14:F15 H14:K115 E166:K166 G166:G223 E167:F167 H167:K167">
    <cfRule type="cellIs" dxfId="41" priority="43" stopIfTrue="1" operator="equal">
      <formula>0</formula>
    </cfRule>
  </conditionalFormatting>
  <conditionalFormatting sqref="E171:E65536">
    <cfRule type="cellIs" dxfId="40" priority="9" stopIfTrue="1" operator="equal">
      <formula>0</formula>
    </cfRule>
  </conditionalFormatting>
  <conditionalFormatting sqref="G224">
    <cfRule type="cellIs" dxfId="39" priority="10" operator="equal">
      <formula>0</formula>
    </cfRule>
  </conditionalFormatting>
  <conditionalFormatting sqref="G225:G65536">
    <cfRule type="cellIs" dxfId="38" priority="14" stopIfTrue="1" operator="equal">
      <formula>0</formula>
    </cfRule>
  </conditionalFormatting>
  <conditionalFormatting sqref="R14:T166 G116:K165">
    <cfRule type="cellIs" dxfId="37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200-000000000000}"/>
    <dataValidation type="list" allowBlank="1" showInputMessage="1" showErrorMessage="1" errorTitle="PERINGATAN!!!" error="HARGA YANG DIPAKAI SALAH...." sqref="O3:P3" xr:uid="{00000000-0002-0000-02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8"/>
    </row>
    <row r="4" spans="4:4" ht="57" customHeight="1">
      <c r="D4" s="458">
        <v>3</v>
      </c>
    </row>
    <row r="5" spans="4:4" ht="57" customHeight="1">
      <c r="D5" s="458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30" activePane="bottomRight" state="frozen"/>
      <selection activeCell="D209" sqref="D209"/>
      <selection pane="topRight" activeCell="D209" sqref="D209"/>
      <selection pane="bottomLeft" activeCell="D209" sqref="D209"/>
      <selection pane="bottomRight" activeCell="C136" sqref="C136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3" t="s">
        <v>41</v>
      </c>
      <c r="C2" s="563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4" t="s">
        <v>23</v>
      </c>
      <c r="C4" s="565" t="s">
        <v>1012</v>
      </c>
      <c r="D4" s="565" t="s">
        <v>42</v>
      </c>
      <c r="E4" s="564" t="s">
        <v>43</v>
      </c>
      <c r="F4" s="108" t="s">
        <v>1604</v>
      </c>
      <c r="G4" s="108" t="s">
        <v>1603</v>
      </c>
      <c r="H4" s="562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4"/>
      <c r="C5" s="565"/>
      <c r="D5" s="565"/>
      <c r="E5" s="564"/>
      <c r="F5" s="93"/>
      <c r="G5" s="93"/>
      <c r="H5" s="562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5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5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6">
        <v>2740</v>
      </c>
      <c r="G1433" s="486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7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7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7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7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7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6" priority="138" operator="equal">
      <formula>0</formula>
    </cfRule>
  </conditionalFormatting>
  <conditionalFormatting sqref="B8:C135">
    <cfRule type="cellIs" dxfId="35" priority="51" operator="equal">
      <formula>0</formula>
    </cfRule>
  </conditionalFormatting>
  <conditionalFormatting sqref="B150:G1493">
    <cfRule type="cellIs" dxfId="34" priority="1" operator="equal">
      <formula>0</formula>
    </cfRule>
  </conditionalFormatting>
  <conditionalFormatting sqref="C143:G149">
    <cfRule type="cellIs" dxfId="33" priority="5" operator="equal">
      <formula>0</formula>
    </cfRule>
  </conditionalFormatting>
  <conditionalFormatting sqref="D9:G142">
    <cfRule type="cellIs" dxfId="32" priority="11" operator="equal">
      <formula>0</formula>
    </cfRule>
  </conditionalFormatting>
  <conditionalFormatting sqref="D1:IV5 A1:C7 D6:K6 H1455:IV1457 H1458:XFD1485 H1486:H1493 I1486:XFD1494 A1494:H1494 A1495:XFD65536">
    <cfRule type="cellIs" dxfId="31" priority="163" operator="equal">
      <formula>0</formula>
    </cfRule>
  </conditionalFormatting>
  <conditionalFormatting sqref="D7:IV8 C136:C142 B136:B149">
    <cfRule type="cellIs" dxfId="30" priority="62" operator="equal">
      <formula>0</formula>
    </cfRule>
  </conditionalFormatting>
  <conditionalFormatting sqref="H9:H1418">
    <cfRule type="cellIs" dxfId="29" priority="129" operator="equal">
      <formula>0</formula>
    </cfRule>
  </conditionalFormatting>
  <conditionalFormatting sqref="H1419:I1454">
    <cfRule type="cellIs" dxfId="28" priority="128" operator="equal">
      <formula>0</formula>
    </cfRule>
  </conditionalFormatting>
  <conditionalFormatting sqref="I108:I1418">
    <cfRule type="cellIs" dxfId="27" priority="125" operator="equal">
      <formula>0</formula>
    </cfRule>
  </conditionalFormatting>
  <conditionalFormatting sqref="J108:IV1454">
    <cfRule type="cellIs" dxfId="26" priority="139" operator="equal">
      <formula>0</formula>
    </cfRule>
  </conditionalFormatting>
  <conditionalFormatting sqref="M6:IV6">
    <cfRule type="cellIs" dxfId="25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400-000000000000}">
      <formula1>#REF!</formula1>
    </dataValidation>
    <dataValidation type="list" allowBlank="1" showInputMessage="1" showErrorMessage="1" errorTitle="PERINGATAN !!!" error="NAMA MATERIAL / UPAH SALAH BOZ...." sqref="IU65451" xr:uid="{00000000-0002-0000-0400-000001000000}">
      <formula1>#REF!</formula1>
    </dataValidation>
    <dataValidation type="list" allowBlank="1" showInputMessage="1" showErrorMessage="1" errorTitle="PERINGATAN !!!" error="DATA HARGA YANG DIPAKAI SALAH...." sqref="I5" xr:uid="{00000000-0002-0000-0400-000002000000}">
      <formula1>$N$1462:$N$1465</formula1>
    </dataValidation>
    <dataValidation allowBlank="1" showInputMessage="1" showErrorMessage="1" errorTitle="PERINGATAN !!!" error="MDU / UPAH SALAH BOZ...." sqref="C1460 C1475:C1476 C1479:C1482 C1485" xr:uid="{00000000-0002-0000-0400-000003000000}"/>
    <dataValidation type="list" allowBlank="1" showInputMessage="1" showErrorMessage="1" errorTitle="PERINGATAN !!!" error="GOLONGAN MATERIAL/JASA SALAH...." sqref="D8:D1493" xr:uid="{00000000-0002-0000-0400-000004000000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6699"/>
  </sheetPr>
  <dimension ref="A2:L27"/>
  <sheetViews>
    <sheetView zoomScale="55" zoomScaleNormal="55" zoomScaleSheetLayoutView="85" workbookViewId="0">
      <selection activeCell="P15" sqref="P15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97" t="s">
        <v>1454</v>
      </c>
      <c r="C2" s="597"/>
      <c r="D2" s="597"/>
      <c r="E2" s="597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602" t="s">
        <v>1532</v>
      </c>
      <c r="C4" s="603"/>
      <c r="D4" s="603"/>
      <c r="E4" s="604"/>
      <c r="F4" s="440"/>
      <c r="G4" s="440"/>
      <c r="H4" s="441"/>
      <c r="I4" s="566" t="s">
        <v>1533</v>
      </c>
      <c r="J4" s="567"/>
      <c r="K4" s="567"/>
      <c r="L4" s="568"/>
    </row>
    <row r="5" spans="1:12" ht="34.5" customHeight="1">
      <c r="A5" s="204"/>
      <c r="B5" s="443" t="s">
        <v>1379</v>
      </c>
      <c r="C5" s="277" t="s">
        <v>9</v>
      </c>
      <c r="D5" s="598" t="str">
        <f>DATA!D14</f>
        <v>TERMINAL JL LINGKAR DEMAK</v>
      </c>
      <c r="E5" s="599"/>
      <c r="F5" s="208"/>
      <c r="G5" s="208"/>
      <c r="I5" s="444" t="s">
        <v>1379</v>
      </c>
      <c r="J5" s="277" t="s">
        <v>9</v>
      </c>
      <c r="K5" s="569" t="str">
        <f>D5</f>
        <v>TERMINAL JL LINGKAR DEMAK</v>
      </c>
      <c r="L5" s="570"/>
    </row>
    <row r="6" spans="1:12" ht="31.5" customHeight="1">
      <c r="A6" s="204"/>
      <c r="B6" s="443" t="s">
        <v>1529</v>
      </c>
      <c r="C6" s="277" t="s">
        <v>9</v>
      </c>
      <c r="D6" s="607">
        <f>DATA!D17*1000</f>
        <v>5500</v>
      </c>
      <c r="E6" s="608"/>
      <c r="F6" s="208"/>
      <c r="G6" s="208"/>
      <c r="I6" s="444" t="s">
        <v>1530</v>
      </c>
      <c r="J6" s="277" t="s">
        <v>9</v>
      </c>
      <c r="K6" s="571">
        <f>DATA!D20*1000</f>
        <v>66000</v>
      </c>
      <c r="L6" s="572"/>
    </row>
    <row r="7" spans="1:12" ht="30.75" customHeight="1">
      <c r="A7" s="204"/>
      <c r="B7" s="443" t="s">
        <v>1441</v>
      </c>
      <c r="C7" s="277" t="s">
        <v>9</v>
      </c>
      <c r="D7" s="605">
        <f>DATA!D18</f>
        <v>1</v>
      </c>
      <c r="E7" s="606"/>
      <c r="F7" s="442" t="s">
        <v>1453</v>
      </c>
      <c r="I7" s="444" t="s">
        <v>1441</v>
      </c>
      <c r="J7" s="277" t="s">
        <v>9</v>
      </c>
      <c r="K7" s="573">
        <f>DATA!D21</f>
        <v>3</v>
      </c>
      <c r="L7" s="574"/>
    </row>
    <row r="8" spans="1:12" ht="51" customHeight="1">
      <c r="A8" s="204"/>
      <c r="B8" s="443" t="s">
        <v>1442</v>
      </c>
      <c r="C8" s="277" t="s">
        <v>9</v>
      </c>
      <c r="D8" s="605">
        <f>DATA!D19</f>
        <v>220</v>
      </c>
      <c r="E8" s="606"/>
      <c r="F8" s="442" t="s">
        <v>1453</v>
      </c>
      <c r="G8" s="437">
        <v>220</v>
      </c>
      <c r="I8" s="444" t="s">
        <v>1442</v>
      </c>
      <c r="J8" s="277" t="s">
        <v>9</v>
      </c>
      <c r="K8" s="573">
        <f>DATA!D22</f>
        <v>380</v>
      </c>
      <c r="L8" s="574"/>
    </row>
    <row r="9" spans="1:12" ht="30" customHeight="1" thickBot="1">
      <c r="A9" s="204"/>
      <c r="B9" s="449" t="s">
        <v>1541</v>
      </c>
      <c r="C9" s="439" t="s">
        <v>9</v>
      </c>
      <c r="D9" s="600">
        <f>IF(D7=1,D6/(380/3^0.5),(D6/(380*3^0.5)))</f>
        <v>25.069156425339013</v>
      </c>
      <c r="E9" s="601"/>
      <c r="F9" s="207"/>
      <c r="G9" s="438">
        <v>380</v>
      </c>
      <c r="I9" s="450" t="s">
        <v>1541</v>
      </c>
      <c r="J9" s="439" t="s">
        <v>9</v>
      </c>
      <c r="K9" s="577">
        <f>IF(K7=1,K6/(380/3^0.5),(K6/(380*3^0.5)))</f>
        <v>100.27662570135607</v>
      </c>
      <c r="L9" s="578"/>
    </row>
    <row r="10" spans="1:12" ht="24.75" customHeight="1">
      <c r="B10" s="451"/>
      <c r="C10" s="448"/>
      <c r="D10" s="452"/>
      <c r="E10" s="452"/>
      <c r="F10" s="207"/>
      <c r="G10" s="438"/>
      <c r="I10" s="451"/>
      <c r="J10" s="448"/>
      <c r="K10" s="452"/>
      <c r="L10" s="452"/>
    </row>
    <row r="11" spans="1:12" ht="16.5" thickBot="1">
      <c r="B11" s="445" t="s">
        <v>1542</v>
      </c>
      <c r="I11" s="445" t="s">
        <v>1536</v>
      </c>
    </row>
    <row r="12" spans="1:12" ht="34.5" customHeight="1">
      <c r="A12" s="204"/>
      <c r="B12" s="473" t="s">
        <v>1534</v>
      </c>
      <c r="C12" s="467" t="s">
        <v>9</v>
      </c>
      <c r="D12" s="609"/>
      <c r="E12" s="610"/>
      <c r="F12" s="208"/>
      <c r="G12" s="208"/>
      <c r="I12" s="466" t="s">
        <v>1534</v>
      </c>
      <c r="J12" s="467" t="s">
        <v>9</v>
      </c>
      <c r="K12" s="609" t="s">
        <v>1630</v>
      </c>
      <c r="L12" s="610"/>
    </row>
    <row r="13" spans="1:12" ht="31.5" customHeight="1">
      <c r="A13" s="204"/>
      <c r="B13" s="474" t="s">
        <v>1380</v>
      </c>
      <c r="C13" s="454" t="s">
        <v>9</v>
      </c>
      <c r="D13" s="575"/>
      <c r="E13" s="576"/>
      <c r="F13" s="208"/>
      <c r="G13" s="208"/>
      <c r="I13" s="468" t="s">
        <v>1380</v>
      </c>
      <c r="J13" s="454" t="s">
        <v>9</v>
      </c>
      <c r="K13" s="575" t="s">
        <v>1614</v>
      </c>
      <c r="L13" s="576"/>
    </row>
    <row r="14" spans="1:12" ht="30.75" customHeight="1">
      <c r="A14" s="204"/>
      <c r="B14" s="474" t="s">
        <v>1535</v>
      </c>
      <c r="C14" s="454" t="s">
        <v>9</v>
      </c>
      <c r="D14" s="579">
        <v>50</v>
      </c>
      <c r="E14" s="580"/>
      <c r="F14" s="442" t="s">
        <v>1453</v>
      </c>
      <c r="G14" s="446">
        <v>50</v>
      </c>
      <c r="I14" s="468" t="s">
        <v>1535</v>
      </c>
      <c r="J14" s="454" t="s">
        <v>9</v>
      </c>
      <c r="K14" s="581">
        <v>160</v>
      </c>
      <c r="L14" s="582"/>
    </row>
    <row r="15" spans="1:12" ht="57" customHeight="1">
      <c r="A15" s="204"/>
      <c r="B15" s="474" t="s">
        <v>1441</v>
      </c>
      <c r="C15" s="454" t="s">
        <v>9</v>
      </c>
      <c r="D15" s="460">
        <v>3</v>
      </c>
      <c r="E15" s="469"/>
      <c r="F15" s="442" t="s">
        <v>1453</v>
      </c>
      <c r="G15" s="446">
        <v>100</v>
      </c>
      <c r="I15" s="468" t="s">
        <v>1441</v>
      </c>
      <c r="J15" s="454" t="s">
        <v>9</v>
      </c>
      <c r="K15" s="460">
        <v>3</v>
      </c>
      <c r="L15" s="469"/>
    </row>
    <row r="16" spans="1:12" ht="44.25" customHeight="1">
      <c r="A16" s="204"/>
      <c r="B16" s="474" t="s">
        <v>1545</v>
      </c>
      <c r="C16" s="454"/>
      <c r="D16" s="583">
        <f>63+10</f>
        <v>73</v>
      </c>
      <c r="E16" s="584"/>
      <c r="F16" s="442"/>
      <c r="G16" s="446">
        <v>160</v>
      </c>
      <c r="I16" s="468" t="s">
        <v>1537</v>
      </c>
      <c r="J16" s="454" t="s">
        <v>9</v>
      </c>
      <c r="K16" s="587">
        <f>K9</f>
        <v>100.27662570135607</v>
      </c>
      <c r="L16" s="588"/>
    </row>
    <row r="17" spans="1:12" ht="34.5" customHeight="1">
      <c r="A17" s="204"/>
      <c r="B17" s="474" t="s">
        <v>1538</v>
      </c>
      <c r="C17" s="454" t="s">
        <v>9</v>
      </c>
      <c r="D17" s="585">
        <f>IF(D15=1,D14/(20/3^0.5),(D14/(20*3^0.5)))</f>
        <v>1.4433756729740645</v>
      </c>
      <c r="E17" s="586"/>
      <c r="F17" s="442" t="s">
        <v>1453</v>
      </c>
      <c r="G17" s="447">
        <v>200</v>
      </c>
      <c r="I17" s="468" t="s">
        <v>1538</v>
      </c>
      <c r="J17" s="454" t="s">
        <v>9</v>
      </c>
      <c r="K17" s="591">
        <f>IF(K15=1,K14/(20/3^0.5),(K14/(20*3^0.5)))</f>
        <v>4.6188021535170067</v>
      </c>
      <c r="L17" s="592"/>
    </row>
    <row r="18" spans="1:12" ht="34.5" customHeight="1">
      <c r="A18" s="204"/>
      <c r="B18" s="474" t="s">
        <v>1539</v>
      </c>
      <c r="C18" s="454" t="s">
        <v>9</v>
      </c>
      <c r="D18" s="585">
        <f>IF(D15=1,D14/(380/3^0.5),(D14/(380*3^0.5)))*1000</f>
        <v>75.96714068284551</v>
      </c>
      <c r="E18" s="586"/>
      <c r="F18" s="442" t="s">
        <v>1453</v>
      </c>
      <c r="G18" s="447">
        <v>250</v>
      </c>
      <c r="I18" s="468" t="s">
        <v>1539</v>
      </c>
      <c r="J18" s="454" t="s">
        <v>9</v>
      </c>
      <c r="K18" s="591">
        <f>IF(K15=1,K14/(380/3^0.5),(K14/(380*3^0.5)))*1000</f>
        <v>243.0948501851056</v>
      </c>
      <c r="L18" s="592"/>
    </row>
    <row r="19" spans="1:12" ht="30" customHeight="1">
      <c r="A19" s="204"/>
      <c r="B19" s="475" t="s">
        <v>1531</v>
      </c>
      <c r="C19" s="453" t="s">
        <v>9</v>
      </c>
      <c r="D19" s="585">
        <f>IF(D15=1,D14/(380/3^0.5),(D14/(380*3^0.5)))</f>
        <v>7.5967140682845505E-2</v>
      </c>
      <c r="E19" s="586"/>
      <c r="F19" s="207"/>
      <c r="G19" s="438"/>
      <c r="I19" s="470" t="s">
        <v>1531</v>
      </c>
      <c r="J19" s="453" t="s">
        <v>9</v>
      </c>
      <c r="K19" s="591">
        <f>IF(K15=1,K14/(380/3^0.5),(K14/(380*3^0.5)))</f>
        <v>0.2430948501851056</v>
      </c>
      <c r="L19" s="592"/>
    </row>
    <row r="20" spans="1:12" ht="30" customHeight="1" thickBot="1">
      <c r="A20" s="204"/>
      <c r="B20" s="476" t="s">
        <v>1540</v>
      </c>
      <c r="C20" s="472" t="s">
        <v>9</v>
      </c>
      <c r="D20" s="611">
        <f>D16/D18</f>
        <v>0.96094178803921293</v>
      </c>
      <c r="E20" s="612"/>
      <c r="F20" s="207"/>
      <c r="G20" s="438"/>
      <c r="I20" s="471" t="s">
        <v>1531</v>
      </c>
      <c r="J20" s="472" t="s">
        <v>9</v>
      </c>
      <c r="K20" s="589">
        <f>K16/K18</f>
        <v>0.41250000000000003</v>
      </c>
      <c r="L20" s="590"/>
    </row>
    <row r="21" spans="1:12" ht="9.75" customHeight="1">
      <c r="A21" s="204"/>
      <c r="B21" s="461" t="s">
        <v>1540</v>
      </c>
      <c r="C21" s="462" t="s">
        <v>9</v>
      </c>
      <c r="D21" s="596">
        <v>1</v>
      </c>
      <c r="E21" s="596"/>
      <c r="F21" s="463"/>
      <c r="G21" s="464"/>
      <c r="H21" s="465"/>
      <c r="I21" s="461" t="s">
        <v>1531</v>
      </c>
      <c r="J21" s="462" t="s">
        <v>9</v>
      </c>
      <c r="K21" s="596">
        <v>1</v>
      </c>
      <c r="L21" s="596"/>
    </row>
    <row r="22" spans="1:12" ht="6.75" customHeight="1">
      <c r="B22" s="451"/>
      <c r="C22" s="448"/>
      <c r="D22" s="459"/>
      <c r="E22" s="459"/>
      <c r="F22" s="207"/>
      <c r="G22" s="438"/>
      <c r="J22" s="448"/>
      <c r="K22" s="459"/>
      <c r="L22" s="459"/>
    </row>
    <row r="23" spans="1:12" ht="15.75" thickBot="1"/>
    <row r="24" spans="1:12" ht="200.25" customHeight="1" thickBot="1">
      <c r="B24" s="593"/>
      <c r="C24" s="594"/>
      <c r="D24" s="594"/>
      <c r="E24" s="595"/>
      <c r="I24" s="593"/>
      <c r="J24" s="594"/>
      <c r="K24" s="594"/>
      <c r="L24" s="595"/>
    </row>
    <row r="26" spans="1:12">
      <c r="D26" s="456"/>
    </row>
    <row r="27" spans="1:12">
      <c r="D27" s="457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4" priority="5" stopIfTrue="1" operator="greaterThan">
      <formula>0.89</formula>
    </cfRule>
    <cfRule type="cellIs" dxfId="2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00000000-0002-0000-0500-000000000000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500-000001000000}">
          <x14:formula1>
            <xm:f>PDL!$S$28:$S$29</xm:f>
          </x14:formula1>
          <xm:sqref>D15</xm:sqref>
        </x14:dataValidation>
        <x14:dataValidation type="list" allowBlank="1" showInputMessage="1" showErrorMessage="1" xr:uid="{00000000-0002-0000-0500-00000200000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6699"/>
  </sheetPr>
  <dimension ref="B1:K26"/>
  <sheetViews>
    <sheetView showGridLines="0" tabSelected="1" topLeftCell="A5" zoomScaleNormal="100" workbookViewId="0">
      <selection activeCell="D16" sqref="D16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3"/>
      <c r="C1" s="613"/>
      <c r="D1" s="613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9">
        <v>1084.1250458865841</v>
      </c>
      <c r="F5" s="484" t="s">
        <v>1605</v>
      </c>
      <c r="K5" s="483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4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60.5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58624500</v>
      </c>
    </row>
    <row r="10" spans="2:11" ht="20.100000000000001" customHeight="1">
      <c r="B10" s="291" t="s">
        <v>1446</v>
      </c>
      <c r="C10" s="292" t="s">
        <v>9</v>
      </c>
      <c r="D10" s="298">
        <f ca="1">RAB!K129</f>
        <v>117526466.63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2350529.3325999998</v>
      </c>
    </row>
    <row r="12" spans="2:11" ht="9" customHeight="1">
      <c r="B12" s="614"/>
      <c r="C12" s="614"/>
      <c r="D12" s="614"/>
    </row>
    <row r="13" spans="2:11" ht="15.75" customHeight="1">
      <c r="B13" s="299"/>
      <c r="C13" s="299"/>
      <c r="D13" s="299"/>
    </row>
    <row r="14" spans="2:11" ht="33.75" customHeight="1">
      <c r="B14" s="413" t="s">
        <v>1379</v>
      </c>
      <c r="C14" s="414" t="s">
        <v>9</v>
      </c>
      <c r="D14" s="419" t="s">
        <v>1621</v>
      </c>
      <c r="E14" s="300" t="s">
        <v>1453</v>
      </c>
    </row>
    <row r="15" spans="2:11" ht="20.100000000000001" customHeight="1">
      <c r="B15" s="415" t="s">
        <v>1447</v>
      </c>
      <c r="C15" s="416" t="s">
        <v>9</v>
      </c>
      <c r="D15" s="420" t="s">
        <v>1642</v>
      </c>
      <c r="E15" s="300" t="s">
        <v>1453</v>
      </c>
    </row>
    <row r="16" spans="2:11" ht="20.100000000000001" customHeight="1">
      <c r="B16" s="415" t="s">
        <v>1448</v>
      </c>
      <c r="C16" s="416" t="s">
        <v>9</v>
      </c>
      <c r="D16" s="420" t="s">
        <v>1451</v>
      </c>
      <c r="E16" s="300" t="s">
        <v>1453</v>
      </c>
    </row>
    <row r="17" spans="2:5" ht="20.100000000000001" customHeight="1">
      <c r="B17" s="415" t="s">
        <v>1449</v>
      </c>
      <c r="C17" s="416" t="s">
        <v>9</v>
      </c>
      <c r="D17" s="421">
        <v>5.5</v>
      </c>
      <c r="E17" s="300" t="s">
        <v>1453</v>
      </c>
    </row>
    <row r="18" spans="2:5" ht="20.100000000000001" hidden="1" customHeight="1">
      <c r="B18" s="415" t="s">
        <v>1543</v>
      </c>
      <c r="C18" s="416"/>
      <c r="D18" s="421">
        <f>IF((D17&lt;=11),1,3)</f>
        <v>1</v>
      </c>
      <c r="E18" s="300"/>
    </row>
    <row r="19" spans="2:5" ht="20.100000000000001" hidden="1" customHeight="1">
      <c r="B19" s="415" t="s">
        <v>1544</v>
      </c>
      <c r="C19" s="416"/>
      <c r="D19" s="421">
        <f>IF((D17&lt;=11),220,380)</f>
        <v>220</v>
      </c>
      <c r="E19" s="300"/>
    </row>
    <row r="20" spans="2:5" ht="20.100000000000001" customHeight="1">
      <c r="B20" s="415" t="s">
        <v>1450</v>
      </c>
      <c r="C20" s="416" t="s">
        <v>9</v>
      </c>
      <c r="D20" s="421">
        <v>66</v>
      </c>
      <c r="E20" s="300" t="s">
        <v>1453</v>
      </c>
    </row>
    <row r="21" spans="2:5" ht="20.100000000000001" hidden="1" customHeight="1">
      <c r="B21" s="415" t="s">
        <v>1543</v>
      </c>
      <c r="C21" s="416"/>
      <c r="D21" s="421">
        <f>IF((D20&lt;=11),1,3)</f>
        <v>3</v>
      </c>
      <c r="E21" s="300"/>
    </row>
    <row r="22" spans="2:5" ht="20.100000000000001" hidden="1" customHeight="1">
      <c r="B22" s="415" t="s">
        <v>1544</v>
      </c>
      <c r="C22" s="416"/>
      <c r="D22" s="421">
        <f>IF((D20&lt;=11),220,380)</f>
        <v>380</v>
      </c>
      <c r="E22" s="300"/>
    </row>
    <row r="23" spans="2:5" ht="20.100000000000001" customHeight="1">
      <c r="B23" s="415" t="s">
        <v>1353</v>
      </c>
      <c r="C23" s="416" t="s">
        <v>9</v>
      </c>
      <c r="D23" s="420">
        <v>1444.7</v>
      </c>
      <c r="E23" s="300" t="s">
        <v>1453</v>
      </c>
    </row>
    <row r="24" spans="2:5" ht="20.100000000000001" customHeight="1">
      <c r="B24" s="415" t="s">
        <v>1354</v>
      </c>
      <c r="C24" s="416" t="s">
        <v>9</v>
      </c>
      <c r="D24" s="420">
        <v>1444.7</v>
      </c>
      <c r="E24" s="300" t="s">
        <v>1453</v>
      </c>
    </row>
    <row r="25" spans="2:5" ht="20.100000000000001" customHeight="1">
      <c r="B25" s="415" t="s">
        <v>1452</v>
      </c>
      <c r="C25" s="416" t="s">
        <v>9</v>
      </c>
      <c r="D25" s="421">
        <v>969</v>
      </c>
      <c r="E25" s="300" t="s">
        <v>1453</v>
      </c>
    </row>
    <row r="26" spans="2:5" ht="20.100000000000001" customHeight="1">
      <c r="B26" s="417" t="s">
        <v>1355</v>
      </c>
      <c r="C26" s="418" t="s">
        <v>9</v>
      </c>
      <c r="D26" s="422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>
    <tabColor rgb="FFFF6699"/>
  </sheetPr>
  <dimension ref="A1:V39"/>
  <sheetViews>
    <sheetView showGridLines="0" zoomScale="85" zoomScaleNormal="85" workbookViewId="0">
      <pane ySplit="6" topLeftCell="A28" activePane="bottomLeft" state="frozen"/>
      <selection activeCell="H1093" sqref="H1093"/>
      <selection pane="bottomLeft" activeCell="C7" sqref="C7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21" t="s">
        <v>1357</v>
      </c>
      <c r="C3" s="621"/>
      <c r="D3" s="621"/>
      <c r="E3" s="621"/>
      <c r="F3" s="305" t="str">
        <f>DATA!D14</f>
        <v>TERMINAL JL LINGKAR DEMAK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5" t="s">
        <v>1349</v>
      </c>
      <c r="C5" s="615" t="s">
        <v>1358</v>
      </c>
      <c r="D5" s="620" t="s">
        <v>1359</v>
      </c>
      <c r="E5" s="620" t="s">
        <v>1360</v>
      </c>
      <c r="F5" s="615" t="s">
        <v>1361</v>
      </c>
      <c r="G5" s="615"/>
      <c r="H5" s="615"/>
      <c r="I5" s="615"/>
      <c r="J5" s="615"/>
      <c r="K5" s="615" t="s">
        <v>1362</v>
      </c>
      <c r="L5" s="615"/>
      <c r="M5" s="307"/>
      <c r="N5" s="618" t="s">
        <v>1363</v>
      </c>
      <c r="O5" s="620" t="s">
        <v>1364</v>
      </c>
      <c r="P5" s="620" t="s">
        <v>1365</v>
      </c>
      <c r="Q5" s="620" t="s">
        <v>1366</v>
      </c>
      <c r="R5" s="308"/>
      <c r="S5" s="309"/>
      <c r="T5" s="616" t="s">
        <v>1367</v>
      </c>
      <c r="U5" s="310"/>
    </row>
    <row r="6" spans="1:21" ht="20.100000000000001" customHeight="1">
      <c r="B6" s="615"/>
      <c r="C6" s="615"/>
      <c r="D6" s="615"/>
      <c r="E6" s="615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9"/>
      <c r="O6" s="615"/>
      <c r="P6" s="615"/>
      <c r="Q6" s="615"/>
      <c r="R6" s="308"/>
      <c r="S6" s="309"/>
      <c r="T6" s="615"/>
      <c r="U6" s="312"/>
    </row>
    <row r="7" spans="1:21" ht="20.100000000000001" customHeight="1">
      <c r="A7" s="313">
        <v>0</v>
      </c>
      <c r="B7" s="314">
        <v>2023</v>
      </c>
      <c r="C7" s="477">
        <f>DATA!D8*DATA!D26*4</f>
        <v>9680</v>
      </c>
      <c r="D7" s="316">
        <f>C7*4/24</f>
        <v>1613.3333333333333</v>
      </c>
      <c r="E7" s="316">
        <f>C7-D7</f>
        <v>8066.666666666667</v>
      </c>
      <c r="F7" s="317">
        <f ca="1">DATA!D10/1000000</f>
        <v>117.52646663</v>
      </c>
      <c r="G7" s="318">
        <f ca="1">DATA!$D$11/1000000</f>
        <v>2.3505293325999999</v>
      </c>
      <c r="H7" s="318">
        <f>C7*DATA!$D$5/1000000</f>
        <v>10.494330444182133</v>
      </c>
      <c r="I7" s="318">
        <f>(C7*DATA!$D$5*DATA!$D$7)/1000000</f>
        <v>0.23612243499409799</v>
      </c>
      <c r="J7" s="316">
        <f ca="1">SUM(F7:I7)</f>
        <v>130.60744884177623</v>
      </c>
      <c r="K7" s="319">
        <f>DATA!D9/1000000</f>
        <v>58.624499999999998</v>
      </c>
      <c r="L7" s="316">
        <f>((D7*DATA!$D$23)/1000000)+((E7*DATA!$D$24)/1000000)</f>
        <v>13.984696</v>
      </c>
      <c r="M7" s="316">
        <f>K7+L7</f>
        <v>72.609195999999997</v>
      </c>
      <c r="N7" s="316">
        <f ca="1">M7-J7</f>
        <v>-57.998252841776235</v>
      </c>
      <c r="O7" s="314">
        <v>1</v>
      </c>
      <c r="P7" s="316">
        <f ca="1">O7*N7</f>
        <v>-57.998252841776235</v>
      </c>
      <c r="Q7" s="316">
        <f ca="1">P7</f>
        <v>-57.998252841776235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29040</v>
      </c>
      <c r="D8" s="316">
        <f>C8*4/24</f>
        <v>4840</v>
      </c>
      <c r="E8" s="316">
        <f t="shared" ref="E8:E32" si="0">C8-D8</f>
        <v>24200</v>
      </c>
      <c r="F8" s="314"/>
      <c r="G8" s="318">
        <f ca="1">DATA!$D$11/1000000</f>
        <v>2.3505293325999999</v>
      </c>
      <c r="H8" s="318">
        <f>C8*DATA!$D$5/1000000</f>
        <v>31.482991332546401</v>
      </c>
      <c r="I8" s="318">
        <f>(C8*DATA!$D$5*DATA!$D$7)/1000000</f>
        <v>0.70836730498229394</v>
      </c>
      <c r="J8" s="316">
        <f t="shared" ref="J8:J32" ca="1" si="1">SUM(F8:I8)</f>
        <v>34.541887970128698</v>
      </c>
      <c r="K8" s="321"/>
      <c r="L8" s="316">
        <f>((D8*DATA!$D$23)/1000000)+((E8*DATA!$D$24)/1000000)</f>
        <v>41.954087999999999</v>
      </c>
      <c r="M8" s="316">
        <f t="shared" ref="M8:M32" si="2">K8+L8</f>
        <v>41.954087999999999</v>
      </c>
      <c r="N8" s="316">
        <f ca="1">M8-J8</f>
        <v>7.4122000298713004</v>
      </c>
      <c r="O8" s="315">
        <f>1/(1+'[92]Asumsi I'!$C$3)^(KKF!A8)</f>
        <v>0.89285714285714279</v>
      </c>
      <c r="P8" s="316">
        <f ca="1">O8*N8</f>
        <v>6.6180357409565174</v>
      </c>
      <c r="Q8" s="316">
        <f ca="1">Q7+P8</f>
        <v>-51.380217100819721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29040</v>
      </c>
      <c r="D9" s="316">
        <f t="shared" ref="D9:D32" si="5">C9*4/24</f>
        <v>4840</v>
      </c>
      <c r="E9" s="316">
        <f t="shared" si="0"/>
        <v>24200</v>
      </c>
      <c r="F9" s="314"/>
      <c r="G9" s="318">
        <f ca="1">DATA!$D$11/1000000</f>
        <v>2.3505293325999999</v>
      </c>
      <c r="H9" s="318">
        <f>C9*DATA!$D$5/1000000</f>
        <v>31.482991332546401</v>
      </c>
      <c r="I9" s="318">
        <f>(C9*DATA!$D$5*DATA!$D$7)/1000000</f>
        <v>0.70836730498229394</v>
      </c>
      <c r="J9" s="316">
        <f t="shared" ca="1" si="1"/>
        <v>34.541887970128698</v>
      </c>
      <c r="K9" s="316"/>
      <c r="L9" s="316">
        <f>((D9*DATA!$D$23)/1000000)+((E9*DATA!$D$24)/1000000)</f>
        <v>41.954087999999999</v>
      </c>
      <c r="M9" s="316">
        <f t="shared" si="2"/>
        <v>41.954087999999999</v>
      </c>
      <c r="N9" s="316">
        <f t="shared" ref="N9:N32" ca="1" si="6">M9-J9</f>
        <v>7.4122000298713004</v>
      </c>
      <c r="O9" s="322">
        <f>1/(1+'[92]Asumsi I'!$C$3)^(KKF!A9)</f>
        <v>0.79719387755102034</v>
      </c>
      <c r="P9" s="316">
        <f t="shared" ref="P9:P32" ca="1" si="7">O9*N9</f>
        <v>5.9089604829968909</v>
      </c>
      <c r="Q9" s="316">
        <f ca="1">Q8+P9</f>
        <v>-45.471256617822831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29040</v>
      </c>
      <c r="D10" s="316">
        <f t="shared" si="5"/>
        <v>4840</v>
      </c>
      <c r="E10" s="316">
        <f t="shared" si="0"/>
        <v>24200</v>
      </c>
      <c r="F10" s="314"/>
      <c r="G10" s="318">
        <f ca="1">DATA!$D$11/1000000</f>
        <v>2.3505293325999999</v>
      </c>
      <c r="H10" s="318">
        <f>C10*DATA!$D$5/1000000</f>
        <v>31.482991332546401</v>
      </c>
      <c r="I10" s="318">
        <f>(C10*DATA!$D$5*DATA!$D$7)/1000000</f>
        <v>0.70836730498229394</v>
      </c>
      <c r="J10" s="316">
        <f t="shared" ca="1" si="1"/>
        <v>34.541887970128698</v>
      </c>
      <c r="K10" s="314"/>
      <c r="L10" s="316">
        <f>((D10*DATA!$D$23)/1000000)+((E10*DATA!$D$24)/1000000)</f>
        <v>41.954087999999999</v>
      </c>
      <c r="M10" s="316">
        <f t="shared" si="2"/>
        <v>41.954087999999999</v>
      </c>
      <c r="N10" s="316">
        <f t="shared" ca="1" si="6"/>
        <v>7.4122000298713004</v>
      </c>
      <c r="O10" s="315">
        <f>1/(1+'[92]Asumsi I'!$C$3)^(KKF!A10)</f>
        <v>0.71178024781341087</v>
      </c>
      <c r="P10" s="316">
        <f t="shared" ca="1" si="7"/>
        <v>5.2758575741043661</v>
      </c>
      <c r="Q10" s="316">
        <f t="shared" ref="Q10:Q30" ca="1" si="9">Q9+P10</f>
        <v>-40.195399043718467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29040</v>
      </c>
      <c r="D11" s="316">
        <f t="shared" si="5"/>
        <v>4840</v>
      </c>
      <c r="E11" s="316">
        <f t="shared" si="0"/>
        <v>24200</v>
      </c>
      <c r="F11" s="314"/>
      <c r="G11" s="318">
        <f ca="1">DATA!$D$11/1000000</f>
        <v>2.3505293325999999</v>
      </c>
      <c r="H11" s="318">
        <f>C11*DATA!$D$5/1000000</f>
        <v>31.482991332546401</v>
      </c>
      <c r="I11" s="318">
        <f>(C11*DATA!$D$5*DATA!$D$7)/1000000</f>
        <v>0.70836730498229394</v>
      </c>
      <c r="J11" s="316">
        <f t="shared" ca="1" si="1"/>
        <v>34.541887970128698</v>
      </c>
      <c r="K11" s="314"/>
      <c r="L11" s="316">
        <f>((D11*DATA!$D$23)/1000000)+((E11*DATA!$D$24)/1000000)</f>
        <v>41.954087999999999</v>
      </c>
      <c r="M11" s="316">
        <f t="shared" si="2"/>
        <v>41.954087999999999</v>
      </c>
      <c r="N11" s="316">
        <f t="shared" ca="1" si="6"/>
        <v>7.4122000298713004</v>
      </c>
      <c r="O11" s="315">
        <f>1/(1+'[92]Asumsi I'!$C$3)^(KKF!A11)</f>
        <v>0.63551807840483121</v>
      </c>
      <c r="P11" s="316">
        <f t="shared" ca="1" si="7"/>
        <v>4.7105871197360409</v>
      </c>
      <c r="Q11" s="316">
        <f t="shared" ca="1" si="9"/>
        <v>-35.484811923982427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29040</v>
      </c>
      <c r="D12" s="316">
        <f t="shared" si="5"/>
        <v>4840</v>
      </c>
      <c r="E12" s="316">
        <f t="shared" si="0"/>
        <v>24200</v>
      </c>
      <c r="F12" s="314"/>
      <c r="G12" s="318">
        <f ca="1">DATA!$D$11/1000000</f>
        <v>2.3505293325999999</v>
      </c>
      <c r="H12" s="318">
        <f>C12*DATA!$D$5/1000000</f>
        <v>31.482991332546401</v>
      </c>
      <c r="I12" s="318">
        <f>(C12*DATA!$D$5*DATA!$D$7)/1000000</f>
        <v>0.70836730498229394</v>
      </c>
      <c r="J12" s="316">
        <f t="shared" ca="1" si="1"/>
        <v>34.541887970128698</v>
      </c>
      <c r="K12" s="314"/>
      <c r="L12" s="316">
        <f>((D12*DATA!$D$23)/1000000)+((E12*DATA!$D$24)/1000000)</f>
        <v>41.954087999999999</v>
      </c>
      <c r="M12" s="316">
        <f t="shared" si="2"/>
        <v>41.954087999999999</v>
      </c>
      <c r="N12" s="316">
        <f t="shared" ca="1" si="6"/>
        <v>7.4122000298713004</v>
      </c>
      <c r="O12" s="315">
        <f>1/(1+'[92]Asumsi I'!$C$3)^(KKF!A12)</f>
        <v>0.56742685571859919</v>
      </c>
      <c r="P12" s="316">
        <f t="shared" ca="1" si="7"/>
        <v>4.2058813569071791</v>
      </c>
      <c r="Q12" s="316">
        <f t="shared" ca="1" si="9"/>
        <v>-31.27893056707525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29040</v>
      </c>
      <c r="D13" s="316">
        <f t="shared" si="5"/>
        <v>4840</v>
      </c>
      <c r="E13" s="316">
        <f t="shared" si="0"/>
        <v>24200</v>
      </c>
      <c r="F13" s="314"/>
      <c r="G13" s="318">
        <f ca="1">DATA!$D$11/1000000</f>
        <v>2.3505293325999999</v>
      </c>
      <c r="H13" s="318">
        <f>C13*DATA!$D$5/1000000</f>
        <v>31.482991332546401</v>
      </c>
      <c r="I13" s="318">
        <f>(C13*DATA!$D$5*DATA!$D$7)/1000000</f>
        <v>0.70836730498229394</v>
      </c>
      <c r="J13" s="316">
        <f t="shared" ca="1" si="1"/>
        <v>34.541887970128698</v>
      </c>
      <c r="K13" s="314"/>
      <c r="L13" s="316">
        <f>((D13*DATA!$D$23)/1000000)+((E13*DATA!$D$24)/1000000)</f>
        <v>41.954087999999999</v>
      </c>
      <c r="M13" s="316">
        <f t="shared" si="2"/>
        <v>41.954087999999999</v>
      </c>
      <c r="N13" s="316">
        <f t="shared" ca="1" si="6"/>
        <v>7.4122000298713004</v>
      </c>
      <c r="O13" s="315">
        <f>1/(1+'[92]Asumsi I'!$C$3)^(KKF!A13)</f>
        <v>0.50663112117732068</v>
      </c>
      <c r="P13" s="316">
        <f t="shared" ca="1" si="7"/>
        <v>3.7552512115242669</v>
      </c>
      <c r="Q13" s="316">
        <f t="shared" ca="1" si="9"/>
        <v>-27.523679355550982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29040</v>
      </c>
      <c r="D14" s="316">
        <f t="shared" si="5"/>
        <v>4840</v>
      </c>
      <c r="E14" s="316">
        <f t="shared" si="0"/>
        <v>24200</v>
      </c>
      <c r="F14" s="314"/>
      <c r="G14" s="318">
        <f ca="1">DATA!$D$11/1000000</f>
        <v>2.3505293325999999</v>
      </c>
      <c r="H14" s="318">
        <f>C14*DATA!$D$5/1000000</f>
        <v>31.482991332546401</v>
      </c>
      <c r="I14" s="318">
        <f>(C14*DATA!$D$5*DATA!$D$7)/1000000</f>
        <v>0.70836730498229394</v>
      </c>
      <c r="J14" s="316">
        <f t="shared" ca="1" si="1"/>
        <v>34.541887970128698</v>
      </c>
      <c r="K14" s="314"/>
      <c r="L14" s="316">
        <f>((D14*DATA!$D$23)/1000000)+((E14*DATA!$D$24)/1000000)</f>
        <v>41.954087999999999</v>
      </c>
      <c r="M14" s="316">
        <f t="shared" si="2"/>
        <v>41.954087999999999</v>
      </c>
      <c r="N14" s="316">
        <f t="shared" ca="1" si="6"/>
        <v>7.4122000298713004</v>
      </c>
      <c r="O14" s="315">
        <f>1/(1+'[92]Asumsi I'!$C$3)^(KKF!A14)</f>
        <v>0.45234921533689343</v>
      </c>
      <c r="P14" s="316">
        <f t="shared" ca="1" si="7"/>
        <v>3.3529028674323809</v>
      </c>
      <c r="Q14" s="316">
        <f t="shared" ca="1" si="9"/>
        <v>-24.170776488118602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29040</v>
      </c>
      <c r="D15" s="316">
        <f t="shared" si="5"/>
        <v>4840</v>
      </c>
      <c r="E15" s="316">
        <f t="shared" si="0"/>
        <v>24200</v>
      </c>
      <c r="F15" s="314"/>
      <c r="G15" s="318">
        <f ca="1">DATA!$D$11/1000000</f>
        <v>2.3505293325999999</v>
      </c>
      <c r="H15" s="318">
        <f>C15*DATA!$D$5/1000000</f>
        <v>31.482991332546401</v>
      </c>
      <c r="I15" s="318">
        <f>(C15*DATA!$D$5*DATA!$D$7)/1000000</f>
        <v>0.70836730498229394</v>
      </c>
      <c r="J15" s="316">
        <f t="shared" ca="1" si="1"/>
        <v>34.541887970128698</v>
      </c>
      <c r="K15" s="314"/>
      <c r="L15" s="316">
        <f>((D15*DATA!$D$23)/1000000)+((E15*DATA!$D$24)/1000000)</f>
        <v>41.954087999999999</v>
      </c>
      <c r="M15" s="316">
        <f t="shared" si="2"/>
        <v>41.954087999999999</v>
      </c>
      <c r="N15" s="316">
        <f t="shared" ca="1" si="6"/>
        <v>7.4122000298713004</v>
      </c>
      <c r="O15" s="315">
        <f>1/(1+'[92]Asumsi I'!$C$3)^(KKF!A15)</f>
        <v>0.4038832279793691</v>
      </c>
      <c r="P15" s="316">
        <f t="shared" ca="1" si="7"/>
        <v>2.9936632744931968</v>
      </c>
      <c r="Q15" s="316">
        <f t="shared" ca="1" si="9"/>
        <v>-21.177113213625404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29040</v>
      </c>
      <c r="D16" s="316">
        <f t="shared" si="5"/>
        <v>4840</v>
      </c>
      <c r="E16" s="316">
        <f t="shared" si="0"/>
        <v>24200</v>
      </c>
      <c r="F16" s="314"/>
      <c r="G16" s="318">
        <f ca="1">DATA!$D$11/1000000</f>
        <v>2.3505293325999999</v>
      </c>
      <c r="H16" s="318">
        <f>C16*DATA!$D$5/1000000</f>
        <v>31.482991332546401</v>
      </c>
      <c r="I16" s="318">
        <f>(C16*DATA!$D$5*DATA!$D$7)/1000000</f>
        <v>0.70836730498229394</v>
      </c>
      <c r="J16" s="316">
        <f t="shared" ca="1" si="1"/>
        <v>34.541887970128698</v>
      </c>
      <c r="K16" s="314"/>
      <c r="L16" s="316">
        <f>((D16*DATA!$D$23)/1000000)+((E16*DATA!$D$24)/1000000)</f>
        <v>41.954087999999999</v>
      </c>
      <c r="M16" s="316">
        <f t="shared" si="2"/>
        <v>41.954087999999999</v>
      </c>
      <c r="N16" s="316">
        <f t="shared" ca="1" si="6"/>
        <v>7.4122000298713004</v>
      </c>
      <c r="O16" s="315">
        <f>1/(1+'[92]Asumsi I'!$C$3)^(KKF!A16)</f>
        <v>0.36061002498157957</v>
      </c>
      <c r="P16" s="316">
        <f t="shared" ca="1" si="7"/>
        <v>2.6729136379403546</v>
      </c>
      <c r="Q16" s="316">
        <f t="shared" ca="1" si="9"/>
        <v>-18.50419957568505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29040</v>
      </c>
      <c r="D17" s="316">
        <f t="shared" si="5"/>
        <v>4840</v>
      </c>
      <c r="E17" s="316">
        <f t="shared" si="0"/>
        <v>24200</v>
      </c>
      <c r="F17" s="314"/>
      <c r="G17" s="318">
        <f ca="1">DATA!$D$11/1000000</f>
        <v>2.3505293325999999</v>
      </c>
      <c r="H17" s="318">
        <f>C17*DATA!$D$5/1000000</f>
        <v>31.482991332546401</v>
      </c>
      <c r="I17" s="318">
        <f>(C17*DATA!$D$5*DATA!$D$7)/1000000</f>
        <v>0.70836730498229394</v>
      </c>
      <c r="J17" s="316">
        <f t="shared" ca="1" si="1"/>
        <v>34.541887970128698</v>
      </c>
      <c r="K17" s="314"/>
      <c r="L17" s="316">
        <f>((D17*DATA!$D$23)/1000000)+((E17*DATA!$D$24)/1000000)</f>
        <v>41.954087999999999</v>
      </c>
      <c r="M17" s="316">
        <f t="shared" si="2"/>
        <v>41.954087999999999</v>
      </c>
      <c r="N17" s="316">
        <f t="shared" ca="1" si="6"/>
        <v>7.4122000298713004</v>
      </c>
      <c r="O17" s="315">
        <f>1/(1+'[92]Asumsi I'!$C$3)^(KKF!A17)</f>
        <v>0.32197323659069599</v>
      </c>
      <c r="P17" s="316">
        <f t="shared" ca="1" si="7"/>
        <v>2.3865300338753159</v>
      </c>
      <c r="Q17" s="316">
        <f t="shared" ca="1" si="9"/>
        <v>-16.117669541809732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29040</v>
      </c>
      <c r="D18" s="316">
        <f t="shared" si="5"/>
        <v>4840</v>
      </c>
      <c r="E18" s="316">
        <f t="shared" si="0"/>
        <v>24200</v>
      </c>
      <c r="F18" s="314"/>
      <c r="G18" s="318">
        <f ca="1">DATA!$D$11/1000000</f>
        <v>2.3505293325999999</v>
      </c>
      <c r="H18" s="318">
        <f>C18*DATA!$D$5/1000000</f>
        <v>31.482991332546401</v>
      </c>
      <c r="I18" s="318">
        <f>(C18*DATA!$D$5*DATA!$D$7)/1000000</f>
        <v>0.70836730498229394</v>
      </c>
      <c r="J18" s="316">
        <f t="shared" ca="1" si="1"/>
        <v>34.541887970128698</v>
      </c>
      <c r="K18" s="314"/>
      <c r="L18" s="316">
        <f>((D18*DATA!$D$23)/1000000)+((E18*DATA!$D$24)/1000000)</f>
        <v>41.954087999999999</v>
      </c>
      <c r="M18" s="316">
        <f t="shared" si="2"/>
        <v>41.954087999999999</v>
      </c>
      <c r="N18" s="316">
        <f t="shared" ca="1" si="6"/>
        <v>7.4122000298713004</v>
      </c>
      <c r="O18" s="315">
        <f>1/(1+'[92]Asumsi I'!$C$3)^(KKF!A18)</f>
        <v>0.28747610409883567</v>
      </c>
      <c r="P18" s="316">
        <f t="shared" ca="1" si="7"/>
        <v>2.1308303873886749</v>
      </c>
      <c r="Q18" s="316">
        <f t="shared" ca="1" si="9"/>
        <v>-13.986839154421057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29040</v>
      </c>
      <c r="D19" s="316">
        <f t="shared" si="5"/>
        <v>4840</v>
      </c>
      <c r="E19" s="316">
        <f t="shared" si="0"/>
        <v>24200</v>
      </c>
      <c r="F19" s="314"/>
      <c r="G19" s="318">
        <f ca="1">DATA!$D$11/1000000</f>
        <v>2.3505293325999999</v>
      </c>
      <c r="H19" s="318">
        <f>C19*DATA!$D$5/1000000</f>
        <v>31.482991332546401</v>
      </c>
      <c r="I19" s="318">
        <f>(C19*DATA!$D$5*DATA!$D$7)/1000000</f>
        <v>0.70836730498229394</v>
      </c>
      <c r="J19" s="316">
        <f t="shared" ca="1" si="1"/>
        <v>34.541887970128698</v>
      </c>
      <c r="K19" s="314"/>
      <c r="L19" s="316">
        <f>((D19*DATA!$D$23)/1000000)+((E19*DATA!$D$24)/1000000)</f>
        <v>41.954087999999999</v>
      </c>
      <c r="M19" s="316">
        <f t="shared" si="2"/>
        <v>41.954087999999999</v>
      </c>
      <c r="N19" s="316">
        <f t="shared" ca="1" si="6"/>
        <v>7.4122000298713004</v>
      </c>
      <c r="O19" s="315">
        <f>1/(1+'[92]Asumsi I'!$C$3)^(KKF!A19)</f>
        <v>0.25667509294538904</v>
      </c>
      <c r="P19" s="316">
        <f t="shared" ca="1" si="7"/>
        <v>1.9025271315970314</v>
      </c>
      <c r="Q19" s="316">
        <f t="shared" ca="1" si="9"/>
        <v>-12.084312022824026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29040</v>
      </c>
      <c r="D20" s="316">
        <f t="shared" si="5"/>
        <v>4840</v>
      </c>
      <c r="E20" s="316">
        <f t="shared" si="0"/>
        <v>24200</v>
      </c>
      <c r="F20" s="314"/>
      <c r="G20" s="318">
        <f ca="1">DATA!$D$11/1000000</f>
        <v>2.3505293325999999</v>
      </c>
      <c r="H20" s="318">
        <f>C20*DATA!$D$5/1000000</f>
        <v>31.482991332546401</v>
      </c>
      <c r="I20" s="318">
        <f>(C20*DATA!$D$5*DATA!$D$7)/1000000</f>
        <v>0.70836730498229394</v>
      </c>
      <c r="J20" s="316">
        <f t="shared" ca="1" si="1"/>
        <v>34.541887970128698</v>
      </c>
      <c r="K20" s="314"/>
      <c r="L20" s="316">
        <f>((D20*DATA!$D$23)/1000000)+((E20*DATA!$D$24)/1000000)</f>
        <v>41.954087999999999</v>
      </c>
      <c r="M20" s="316">
        <f t="shared" si="2"/>
        <v>41.954087999999999</v>
      </c>
      <c r="N20" s="316">
        <f t="shared" ca="1" si="6"/>
        <v>7.4122000298713004</v>
      </c>
      <c r="O20" s="315">
        <f>1/(1+'[92]Asumsi I'!$C$3)^(KKF!A20)</f>
        <v>0.22917419012981158</v>
      </c>
      <c r="P20" s="316">
        <f t="shared" ca="1" si="7"/>
        <v>1.6986849389259204</v>
      </c>
      <c r="Q20" s="316">
        <f t="shared" ca="1" si="9"/>
        <v>-10.385627083898106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29040</v>
      </c>
      <c r="D21" s="316">
        <f t="shared" si="5"/>
        <v>4840</v>
      </c>
      <c r="E21" s="316">
        <f t="shared" si="0"/>
        <v>24200</v>
      </c>
      <c r="F21" s="314"/>
      <c r="G21" s="318">
        <f ca="1">DATA!$D$11/1000000</f>
        <v>2.3505293325999999</v>
      </c>
      <c r="H21" s="318">
        <f>C21*DATA!$D$5/1000000</f>
        <v>31.482991332546401</v>
      </c>
      <c r="I21" s="318">
        <f>(C21*DATA!$D$5*DATA!$D$7)/1000000</f>
        <v>0.70836730498229394</v>
      </c>
      <c r="J21" s="316">
        <f t="shared" ca="1" si="1"/>
        <v>34.541887970128698</v>
      </c>
      <c r="K21" s="314"/>
      <c r="L21" s="316">
        <f>((D21*DATA!$D$23)/1000000)+((E21*DATA!$D$24)/1000000)</f>
        <v>41.954087999999999</v>
      </c>
      <c r="M21" s="316">
        <f t="shared" si="2"/>
        <v>41.954087999999999</v>
      </c>
      <c r="N21" s="316">
        <f t="shared" ca="1" si="6"/>
        <v>7.4122000298713004</v>
      </c>
      <c r="O21" s="315">
        <f>1/(1+'[92]Asumsi I'!$C$3)^(KKF!A21)</f>
        <v>0.20461981261590317</v>
      </c>
      <c r="P21" s="316">
        <f t="shared" ca="1" si="7"/>
        <v>1.5166829811838574</v>
      </c>
      <c r="Q21" s="316">
        <f t="shared" ca="1" si="9"/>
        <v>-8.8689441027142486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29040</v>
      </c>
      <c r="D22" s="316">
        <f t="shared" si="5"/>
        <v>4840</v>
      </c>
      <c r="E22" s="316">
        <f t="shared" si="0"/>
        <v>24200</v>
      </c>
      <c r="F22" s="314"/>
      <c r="G22" s="318">
        <f ca="1">DATA!$D$11/1000000</f>
        <v>2.3505293325999999</v>
      </c>
      <c r="H22" s="318">
        <f>C22*DATA!$D$5/1000000</f>
        <v>31.482991332546401</v>
      </c>
      <c r="I22" s="318">
        <f>(C22*DATA!$D$5*DATA!$D$7)/1000000</f>
        <v>0.70836730498229394</v>
      </c>
      <c r="J22" s="316">
        <f t="shared" ca="1" si="1"/>
        <v>34.541887970128698</v>
      </c>
      <c r="K22" s="314"/>
      <c r="L22" s="316">
        <f>((D22*DATA!$D$23)/1000000)+((E22*DATA!$D$24)/1000000)</f>
        <v>41.954087999999999</v>
      </c>
      <c r="M22" s="316">
        <f t="shared" si="2"/>
        <v>41.954087999999999</v>
      </c>
      <c r="N22" s="316">
        <f t="shared" ca="1" si="6"/>
        <v>7.4122000298713004</v>
      </c>
      <c r="O22" s="315">
        <f>1/(1+'[92]Asumsi I'!$C$3)^(KKF!A22)</f>
        <v>0.18269626126419927</v>
      </c>
      <c r="P22" s="316">
        <f t="shared" ca="1" si="7"/>
        <v>1.3541812331998728</v>
      </c>
      <c r="Q22" s="316">
        <f t="shared" ca="1" si="9"/>
        <v>-7.5147628695143762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29040</v>
      </c>
      <c r="D23" s="316">
        <f t="shared" si="5"/>
        <v>4840</v>
      </c>
      <c r="E23" s="316">
        <f t="shared" si="0"/>
        <v>24200</v>
      </c>
      <c r="F23" s="314"/>
      <c r="G23" s="318">
        <f ca="1">DATA!$D$11/1000000</f>
        <v>2.3505293325999999</v>
      </c>
      <c r="H23" s="318">
        <f>C23*DATA!$D$5/1000000</f>
        <v>31.482991332546401</v>
      </c>
      <c r="I23" s="318">
        <f>(C23*DATA!$D$5*DATA!$D$7)/1000000</f>
        <v>0.70836730498229394</v>
      </c>
      <c r="J23" s="316">
        <f t="shared" ca="1" si="1"/>
        <v>34.541887970128698</v>
      </c>
      <c r="K23" s="314"/>
      <c r="L23" s="316">
        <f>((D23*DATA!$D$23)/1000000)+((E23*DATA!$D$24)/1000000)</f>
        <v>41.954087999999999</v>
      </c>
      <c r="M23" s="316">
        <f t="shared" si="2"/>
        <v>41.954087999999999</v>
      </c>
      <c r="N23" s="316">
        <f t="shared" ca="1" si="6"/>
        <v>7.4122000298713004</v>
      </c>
      <c r="O23" s="315">
        <f>1/(1+'[92]Asumsi I'!$C$3)^(KKF!A23)</f>
        <v>0.16312166184303503</v>
      </c>
      <c r="P23" s="316">
        <f t="shared" ca="1" si="7"/>
        <v>1.2090903867856004</v>
      </c>
      <c r="Q23" s="316">
        <f t="shared" ca="1" si="9"/>
        <v>-6.3056724827287756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29040</v>
      </c>
      <c r="D24" s="316">
        <f t="shared" si="5"/>
        <v>4840</v>
      </c>
      <c r="E24" s="316">
        <f t="shared" si="0"/>
        <v>24200</v>
      </c>
      <c r="F24" s="314"/>
      <c r="G24" s="318">
        <f ca="1">DATA!$D$11/1000000</f>
        <v>2.3505293325999999</v>
      </c>
      <c r="H24" s="318">
        <f>C24*DATA!$D$5/1000000</f>
        <v>31.482991332546401</v>
      </c>
      <c r="I24" s="318">
        <f>(C24*DATA!$D$5*DATA!$D$7)/1000000</f>
        <v>0.70836730498229394</v>
      </c>
      <c r="J24" s="316">
        <f t="shared" ca="1" si="1"/>
        <v>34.541887970128698</v>
      </c>
      <c r="K24" s="314"/>
      <c r="L24" s="316">
        <f>((D24*DATA!$D$23)/1000000)+((E24*DATA!$D$24)/1000000)</f>
        <v>41.954087999999999</v>
      </c>
      <c r="M24" s="316">
        <f t="shared" si="2"/>
        <v>41.954087999999999</v>
      </c>
      <c r="N24" s="316">
        <f t="shared" ca="1" si="6"/>
        <v>7.4122000298713004</v>
      </c>
      <c r="O24" s="315">
        <f>1/(1+'[92]Asumsi I'!$C$3)^(KKF!A24)</f>
        <v>0.14564434093128129</v>
      </c>
      <c r="P24" s="316">
        <f t="shared" ca="1" si="7"/>
        <v>1.079544988201429</v>
      </c>
      <c r="Q24" s="316">
        <f t="shared" ca="1" si="9"/>
        <v>-5.226127494527347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29040</v>
      </c>
      <c r="D25" s="316">
        <f t="shared" si="5"/>
        <v>4840</v>
      </c>
      <c r="E25" s="316">
        <f t="shared" si="0"/>
        <v>24200</v>
      </c>
      <c r="F25" s="314"/>
      <c r="G25" s="318">
        <f ca="1">DATA!$D$11/1000000</f>
        <v>2.3505293325999999</v>
      </c>
      <c r="H25" s="318">
        <f>C25*DATA!$D$5/1000000</f>
        <v>31.482991332546401</v>
      </c>
      <c r="I25" s="318">
        <f>(C25*DATA!$D$5*DATA!$D$7)/1000000</f>
        <v>0.70836730498229394</v>
      </c>
      <c r="J25" s="316">
        <f t="shared" ca="1" si="1"/>
        <v>34.541887970128698</v>
      </c>
      <c r="K25" s="314"/>
      <c r="L25" s="316">
        <f>((D25*DATA!$D$23)/1000000)+((E25*DATA!$D$24)/1000000)</f>
        <v>41.954087999999999</v>
      </c>
      <c r="M25" s="316">
        <f t="shared" si="2"/>
        <v>41.954087999999999</v>
      </c>
      <c r="N25" s="316">
        <f t="shared" ca="1" si="6"/>
        <v>7.4122000298713004</v>
      </c>
      <c r="O25" s="315">
        <f>1/(1+'[92]Asumsi I'!$C$3)^(KKF!A25)</f>
        <v>0.13003959011721541</v>
      </c>
      <c r="P25" s="316">
        <f t="shared" ca="1" si="7"/>
        <v>0.96387945375127582</v>
      </c>
      <c r="Q25" s="316">
        <f t="shared" ca="1" si="9"/>
        <v>-4.262248040776071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29040</v>
      </c>
      <c r="D26" s="316">
        <f t="shared" si="5"/>
        <v>4840</v>
      </c>
      <c r="E26" s="316">
        <f t="shared" si="0"/>
        <v>24200</v>
      </c>
      <c r="F26" s="314"/>
      <c r="G26" s="318">
        <f ca="1">DATA!$D$11/1000000</f>
        <v>2.3505293325999999</v>
      </c>
      <c r="H26" s="318">
        <f>C26*DATA!$D$5/1000000</f>
        <v>31.482991332546401</v>
      </c>
      <c r="I26" s="318">
        <f>(C26*DATA!$D$5*DATA!$D$7)/1000000</f>
        <v>0.70836730498229394</v>
      </c>
      <c r="J26" s="316">
        <f t="shared" ca="1" si="1"/>
        <v>34.541887970128698</v>
      </c>
      <c r="K26" s="314"/>
      <c r="L26" s="316">
        <f>((D26*DATA!$D$23)/1000000)+((E26*DATA!$D$24)/1000000)</f>
        <v>41.954087999999999</v>
      </c>
      <c r="M26" s="316">
        <f t="shared" si="2"/>
        <v>41.954087999999999</v>
      </c>
      <c r="N26" s="316">
        <f t="shared" ca="1" si="6"/>
        <v>7.4122000298713004</v>
      </c>
      <c r="O26" s="315">
        <f>1/(1+'[92]Asumsi I'!$C$3)^(KKF!A26)</f>
        <v>0.1161067768903709</v>
      </c>
      <c r="P26" s="316">
        <f t="shared" ca="1" si="7"/>
        <v>0.86060665513506762</v>
      </c>
      <c r="Q26" s="316">
        <f t="shared" ca="1" si="9"/>
        <v>-3.4016413856410033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29040</v>
      </c>
      <c r="D27" s="316">
        <f t="shared" si="5"/>
        <v>4840</v>
      </c>
      <c r="E27" s="316">
        <f t="shared" si="0"/>
        <v>24200</v>
      </c>
      <c r="F27" s="314"/>
      <c r="G27" s="318">
        <f ca="1">DATA!$D$11/1000000</f>
        <v>2.3505293325999999</v>
      </c>
      <c r="H27" s="318">
        <f>C27*DATA!$D$5/1000000</f>
        <v>31.482991332546401</v>
      </c>
      <c r="I27" s="318">
        <f>(C27*DATA!$D$5*DATA!$D$7)/1000000</f>
        <v>0.70836730498229394</v>
      </c>
      <c r="J27" s="316">
        <f t="shared" ca="1" si="1"/>
        <v>34.541887970128698</v>
      </c>
      <c r="K27" s="314"/>
      <c r="L27" s="316">
        <f>((D27*DATA!$D$23)/1000000)+((E27*DATA!$D$24)/1000000)</f>
        <v>41.954087999999999</v>
      </c>
      <c r="M27" s="316">
        <f t="shared" si="2"/>
        <v>41.954087999999999</v>
      </c>
      <c r="N27" s="316">
        <f t="shared" ca="1" si="6"/>
        <v>7.4122000298713004</v>
      </c>
      <c r="O27" s="315">
        <f>1/(1+'[92]Asumsi I'!$C$3)^(KKF!A27)</f>
        <v>0.1036667650806883</v>
      </c>
      <c r="P27" s="316">
        <f t="shared" ca="1" si="7"/>
        <v>0.7683987992277389</v>
      </c>
      <c r="Q27" s="316">
        <f t="shared" ca="1" si="9"/>
        <v>-2.6332425864132643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29040</v>
      </c>
      <c r="D28" s="316">
        <f t="shared" si="5"/>
        <v>4840</v>
      </c>
      <c r="E28" s="316">
        <f t="shared" si="0"/>
        <v>24200</v>
      </c>
      <c r="F28" s="314"/>
      <c r="G28" s="318">
        <f ca="1">DATA!$D$11/1000000</f>
        <v>2.3505293325999999</v>
      </c>
      <c r="H28" s="318">
        <f>C28*DATA!$D$5/1000000</f>
        <v>31.482991332546401</v>
      </c>
      <c r="I28" s="318">
        <f>(C28*DATA!$D$5*DATA!$D$7)/1000000</f>
        <v>0.70836730498229394</v>
      </c>
      <c r="J28" s="316">
        <f t="shared" ca="1" si="1"/>
        <v>34.541887970128698</v>
      </c>
      <c r="K28" s="314"/>
      <c r="L28" s="316">
        <f>((D28*DATA!$D$23)/1000000)+((E28*DATA!$D$24)/1000000)</f>
        <v>41.954087999999999</v>
      </c>
      <c r="M28" s="316">
        <f t="shared" si="2"/>
        <v>41.954087999999999</v>
      </c>
      <c r="N28" s="316">
        <f t="shared" ca="1" si="6"/>
        <v>7.4122000298713004</v>
      </c>
      <c r="O28" s="315">
        <f>1/(1+'[92]Asumsi I'!$C$3)^(KKF!A28)</f>
        <v>9.2559611679185971E-2</v>
      </c>
      <c r="P28" s="316">
        <f t="shared" ca="1" si="7"/>
        <v>0.68607035645333825</v>
      </c>
      <c r="Q28" s="316">
        <f t="shared" ca="1" si="9"/>
        <v>-1.9471722299599259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29040</v>
      </c>
      <c r="D29" s="316">
        <f t="shared" si="5"/>
        <v>4840</v>
      </c>
      <c r="E29" s="316">
        <f t="shared" si="0"/>
        <v>24200</v>
      </c>
      <c r="F29" s="314"/>
      <c r="G29" s="318">
        <f ca="1">DATA!$D$11/1000000</f>
        <v>2.3505293325999999</v>
      </c>
      <c r="H29" s="318">
        <f>C29*DATA!$D$5/1000000</f>
        <v>31.482991332546401</v>
      </c>
      <c r="I29" s="318">
        <f>(C29*DATA!$D$5*DATA!$D$7)/1000000</f>
        <v>0.70836730498229394</v>
      </c>
      <c r="J29" s="316">
        <f t="shared" ca="1" si="1"/>
        <v>34.541887970128698</v>
      </c>
      <c r="K29" s="314"/>
      <c r="L29" s="316">
        <f>((D29*DATA!$D$23)/1000000)+((E29*DATA!$D$24)/1000000)</f>
        <v>41.954087999999999</v>
      </c>
      <c r="M29" s="316">
        <f t="shared" si="2"/>
        <v>41.954087999999999</v>
      </c>
      <c r="N29" s="316">
        <f t="shared" ca="1" si="6"/>
        <v>7.4122000298713004</v>
      </c>
      <c r="O29" s="315">
        <f>1/(1+'[92]Asumsi I'!$C$3)^(KKF!A29)</f>
        <v>8.2642510427844609E-2</v>
      </c>
      <c r="P29" s="316">
        <f t="shared" ca="1" si="7"/>
        <v>0.61256281826190906</v>
      </c>
      <c r="Q29" s="316">
        <f t="shared" ca="1" si="9"/>
        <v>-1.3346094116980169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29040</v>
      </c>
      <c r="D30" s="316">
        <f t="shared" si="5"/>
        <v>4840</v>
      </c>
      <c r="E30" s="316">
        <f t="shared" si="0"/>
        <v>24200</v>
      </c>
      <c r="F30" s="314"/>
      <c r="G30" s="318">
        <f ca="1">DATA!$D$11/1000000</f>
        <v>2.3505293325999999</v>
      </c>
      <c r="H30" s="318">
        <f>C30*DATA!$D$5/1000000</f>
        <v>31.482991332546401</v>
      </c>
      <c r="I30" s="318">
        <f>(C30*DATA!$D$5*DATA!$D$7)/1000000</f>
        <v>0.70836730498229394</v>
      </c>
      <c r="J30" s="316">
        <f t="shared" ca="1" si="1"/>
        <v>34.541887970128698</v>
      </c>
      <c r="K30" s="314"/>
      <c r="L30" s="316">
        <f>((D30*DATA!$D$23)/1000000)+((E30*DATA!$D$24)/1000000)</f>
        <v>41.954087999999999</v>
      </c>
      <c r="M30" s="316">
        <f t="shared" si="2"/>
        <v>41.954087999999999</v>
      </c>
      <c r="N30" s="316">
        <f t="shared" ca="1" si="6"/>
        <v>7.4122000298713004</v>
      </c>
      <c r="O30" s="315">
        <f>1/(1+'[92]Asumsi I'!$C$3)^(KKF!A30)</f>
        <v>7.3787955739146982E-2</v>
      </c>
      <c r="P30" s="316">
        <f t="shared" ca="1" si="7"/>
        <v>0.54693108773384747</v>
      </c>
      <c r="Q30" s="316">
        <f t="shared" ca="1" si="9"/>
        <v>-0.78767832396416948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29040</v>
      </c>
      <c r="D31" s="316">
        <f t="shared" si="5"/>
        <v>4840</v>
      </c>
      <c r="E31" s="316">
        <f t="shared" si="0"/>
        <v>24200</v>
      </c>
      <c r="F31" s="314"/>
      <c r="G31" s="318">
        <f ca="1">DATA!$D$11/1000000</f>
        <v>2.3505293325999999</v>
      </c>
      <c r="H31" s="318">
        <f>C31*DATA!$D$5/1000000</f>
        <v>31.482991332546401</v>
      </c>
      <c r="I31" s="318">
        <f>(C31*DATA!$D$5*DATA!$D$7)/1000000</f>
        <v>0.70836730498229394</v>
      </c>
      <c r="J31" s="316">
        <f t="shared" ca="1" si="1"/>
        <v>34.541887970128698</v>
      </c>
      <c r="K31" s="314"/>
      <c r="L31" s="316">
        <f>((D31*DATA!$D$23)/1000000)+((E31*DATA!$D$24)/1000000)</f>
        <v>41.954087999999999</v>
      </c>
      <c r="M31" s="316">
        <f t="shared" si="2"/>
        <v>41.954087999999999</v>
      </c>
      <c r="N31" s="316">
        <f t="shared" ca="1" si="6"/>
        <v>7.4122000298713004</v>
      </c>
      <c r="O31" s="315">
        <f>1/(1+'[92]Asumsi I'!$C$3)^(KKF!A31)</f>
        <v>6.5882103338524081E-2</v>
      </c>
      <c r="P31" s="316">
        <f t="shared" ca="1" si="7"/>
        <v>0.48833132833379228</v>
      </c>
      <c r="Q31" s="316">
        <f ca="1">Q30+P31</f>
        <v>-0.2993469956303772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29040</v>
      </c>
      <c r="D32" s="316">
        <f t="shared" si="5"/>
        <v>4840</v>
      </c>
      <c r="E32" s="316">
        <f t="shared" si="0"/>
        <v>24200</v>
      </c>
      <c r="F32" s="314"/>
      <c r="G32" s="318">
        <f ca="1">DATA!$D$11/1000000</f>
        <v>2.3505293325999999</v>
      </c>
      <c r="H32" s="318">
        <f>C32*DATA!$D$5/1000000</f>
        <v>31.482991332546401</v>
      </c>
      <c r="I32" s="318">
        <f>(C32*DATA!$D$5*DATA!$D$7)/1000000</f>
        <v>0.70836730498229394</v>
      </c>
      <c r="J32" s="316">
        <f t="shared" ca="1" si="1"/>
        <v>34.541887970128698</v>
      </c>
      <c r="K32" s="314"/>
      <c r="L32" s="316">
        <f>((D32*DATA!$D$23)/1000000)+((E32*DATA!$D$24)/1000000)</f>
        <v>41.954087999999999</v>
      </c>
      <c r="M32" s="316">
        <f t="shared" si="2"/>
        <v>41.954087999999999</v>
      </c>
      <c r="N32" s="316">
        <f t="shared" ca="1" si="6"/>
        <v>7.4122000298713004</v>
      </c>
      <c r="O32" s="315">
        <f>1/(1+'[92]Asumsi I'!$C$3)^(KKF!A32)</f>
        <v>5.8823306552253637E-2</v>
      </c>
      <c r="P32" s="316">
        <f t="shared" ca="1" si="7"/>
        <v>0.43601011458374306</v>
      </c>
      <c r="Q32" s="316">
        <f ca="1">Q31+P32</f>
        <v>0.13666311895336586</v>
      </c>
      <c r="S32" s="304" t="str">
        <f t="shared" ca="1" si="3"/>
        <v/>
      </c>
      <c r="T32" s="320">
        <f t="shared" ca="1" si="10"/>
        <v>24.981562408137581</v>
      </c>
      <c r="U32" s="304"/>
    </row>
    <row r="33" spans="2:22" ht="20.100000000000001" customHeight="1">
      <c r="B33" s="323"/>
      <c r="C33" s="323"/>
      <c r="D33" s="323"/>
      <c r="E33" s="323"/>
      <c r="F33" s="617" t="s">
        <v>1374</v>
      </c>
      <c r="G33" s="617"/>
      <c r="H33" s="617"/>
      <c r="I33" s="324"/>
      <c r="J33" s="325">
        <f ca="1">SUM(J7:J32)</f>
        <v>994.1546480949944</v>
      </c>
      <c r="K33" s="617" t="s">
        <v>1375</v>
      </c>
      <c r="L33" s="617"/>
      <c r="M33" s="325">
        <f>SUM(M7:M32)</f>
        <v>1121.4613959999995</v>
      </c>
      <c r="N33" s="323"/>
      <c r="O33" s="323"/>
      <c r="P33" s="326"/>
      <c r="Q33" s="326"/>
      <c r="S33" s="304">
        <f ca="1">COUNTIF(S7:S32,"a")</f>
        <v>25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17.620604991153215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>
        <f ca="1">AVERAGE(T7:T32)</f>
        <v>24.981562408137581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1.1280552760568501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0.12202064192264248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0.12033950665342319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2" priority="1" stopIfTrue="1" operator="greaterThanOrEqual">
      <formula>$F$7</formula>
    </cfRule>
    <cfRule type="cellIs" dxfId="21" priority="2" stopIfTrue="1" operator="lessThan">
      <formula>$F$7</formula>
    </cfRule>
  </conditionalFormatting>
  <conditionalFormatting sqref="Q7:Q32">
    <cfRule type="cellIs" dxfId="20" priority="3" operator="lessThan">
      <formula>0</formula>
    </cfRule>
    <cfRule type="cellIs" dxfId="19" priority="4" operator="lessThan">
      <formula>0</formula>
    </cfRule>
    <cfRule type="cellIs" dxfId="18" priority="5" operator="lessThan">
      <formula>-6395.81</formula>
    </cfRule>
    <cfRule type="cellIs" dxfId="1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>
    <tabColor rgb="FFFF6699"/>
    <pageSetUpPr fitToPage="1"/>
  </sheetPr>
  <dimension ref="A1:V144"/>
  <sheetViews>
    <sheetView showGridLines="0" zoomScale="85" zoomScaleNormal="85" zoomScaleSheetLayoutView="70" workbookViewId="0">
      <pane ySplit="13" topLeftCell="A55" activePane="bottomLeft" state="frozen"/>
      <selection activeCell="H1093" sqref="H1093"/>
      <selection pane="bottomLeft" activeCell="E61" sqref="E61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7" customWidth="1"/>
    <col min="4" max="4" width="13.7109375" style="407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40" t="s">
        <v>1036</v>
      </c>
      <c r="P3" s="640"/>
      <c r="Q3" s="346"/>
      <c r="T3" s="344"/>
      <c r="U3" s="345" t="s">
        <v>1041</v>
      </c>
      <c r="V3" s="344"/>
    </row>
    <row r="4" spans="1:22" ht="15.75" customHeight="1">
      <c r="B4" s="641" t="s">
        <v>1023</v>
      </c>
      <c r="C4" s="641"/>
      <c r="D4" s="641"/>
      <c r="E4" s="641"/>
      <c r="F4" s="641"/>
      <c r="G4" s="641"/>
      <c r="H4" s="641"/>
      <c r="I4" s="641"/>
      <c r="J4" s="641"/>
      <c r="K4" s="641"/>
      <c r="O4" s="640"/>
      <c r="P4" s="640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4" t="str">
        <f>DATA!D14</f>
        <v>TERMINAL JL LINGKAR DEMAK</v>
      </c>
      <c r="H6" s="624"/>
      <c r="I6" s="624"/>
      <c r="J6" s="624"/>
      <c r="K6" s="624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1626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43" t="s">
        <v>0</v>
      </c>
      <c r="C11" s="645" t="s">
        <v>1</v>
      </c>
      <c r="D11" s="634" t="s">
        <v>42</v>
      </c>
      <c r="E11" s="634" t="s">
        <v>43</v>
      </c>
      <c r="F11" s="634" t="s">
        <v>2</v>
      </c>
      <c r="G11" s="648" t="s">
        <v>41</v>
      </c>
      <c r="H11" s="634" t="s">
        <v>3</v>
      </c>
      <c r="I11" s="634"/>
      <c r="J11" s="634"/>
      <c r="K11" s="635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44"/>
      <c r="C12" s="646"/>
      <c r="D12" s="638"/>
      <c r="E12" s="638"/>
      <c r="F12" s="638"/>
      <c r="G12" s="649"/>
      <c r="H12" s="636" t="s">
        <v>46</v>
      </c>
      <c r="I12" s="636" t="s">
        <v>5</v>
      </c>
      <c r="J12" s="638" t="s">
        <v>47</v>
      </c>
      <c r="K12" s="639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44"/>
      <c r="C13" s="647"/>
      <c r="D13" s="638"/>
      <c r="E13" s="638"/>
      <c r="F13" s="638"/>
      <c r="G13" s="650"/>
      <c r="H13" s="637"/>
      <c r="I13" s="637"/>
      <c r="J13" s="638"/>
      <c r="K13" s="639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:H16" ca="1" si="0">IF(OR(D14="MDU",D14="MDU-KD"),(IF($O$3="RAB NON MDU","PLN KD",G14*F14)),0)</f>
        <v>0</v>
      </c>
      <c r="I14" s="361">
        <f t="shared" ref="I14:I16" ca="1" si="1">IF(D14="HDW",G14*F14,0)</f>
        <v>0</v>
      </c>
      <c r="J14" s="361">
        <f t="shared" ref="J14:J16" ca="1" si="2">IF(D14="JASA",G14*F14,0)</f>
        <v>0</v>
      </c>
      <c r="K14" s="362">
        <f t="shared" ref="K14:K16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1606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ca="1" si="0"/>
        <v>0</v>
      </c>
      <c r="I15" s="361">
        <f t="shared" ca="1" si="1"/>
        <v>0</v>
      </c>
      <c r="J15" s="361">
        <f t="shared" ca="1" si="2"/>
        <v>0</v>
      </c>
      <c r="K15" s="362">
        <f t="shared" ca="1" si="3"/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66">
        <v>1</v>
      </c>
      <c r="C16" s="109" t="s">
        <v>101</v>
      </c>
      <c r="D16" s="358" t="str">
        <f ca="1">IF(ISERROR(OFFSET('HARGA SATUAN'!$D$6,MATCH(RAB!C16,'HARGA SATUAN'!$C$7:$C$1492,0),0)),"",OFFSET('HARGA SATUAN'!$D$6,MATCH(RAB!C16,'HARGA SATUAN'!$C$7:$C$1492,0),0))</f>
        <v>HDW</v>
      </c>
      <c r="E16" s="359" t="str">
        <f ca="1">IF(B16="+","Unit",IF(ISERROR(OFFSET('HARGA SATUAN'!$E$6,MATCH(RAB!C16,'HARGA SATUAN'!$C$7:$C$1492,0),0)),"",OFFSET('HARGA SATUAN'!$E$6,MATCH(RAB!C16,'HARGA SATUAN'!$C$7:$C$1492,0),0)))</f>
        <v>Btg</v>
      </c>
      <c r="F16" s="368">
        <v>1</v>
      </c>
      <c r="G16" s="360">
        <f ca="1">IF(ISERROR(OFFSET('HARGA SATUAN'!$I$6,MATCH(RAB!C16,'HARGA SATUAN'!$C$7:$C$1492,0),0)),0,OFFSET('HARGA SATUAN'!$I$6,MATCH(RAB!C16,'HARGA SATUAN'!$C$7:$C$1492,0),0))</f>
        <v>3382600</v>
      </c>
      <c r="H16" s="361">
        <f t="shared" ca="1" si="0"/>
        <v>0</v>
      </c>
      <c r="I16" s="361">
        <f t="shared" ca="1" si="1"/>
        <v>3382600</v>
      </c>
      <c r="J16" s="361">
        <f t="shared" ca="1" si="2"/>
        <v>0</v>
      </c>
      <c r="K16" s="362">
        <f t="shared" ca="1" si="3"/>
        <v>3382600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 t="e">
        <f>IF(AND(C17=0,#REF!=0,#REF!=0),"BLANKS",1)</f>
        <v>#REF!</v>
      </c>
      <c r="B17" s="371">
        <v>2</v>
      </c>
      <c r="C17" s="109" t="s">
        <v>103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1</v>
      </c>
      <c r="G17" s="360">
        <f ca="1">IF(ISERROR(OFFSET('HARGA SATUAN'!$I$6,MATCH(RAB!C17,'HARGA SATUAN'!$C$7:$C$1492,0),0)),0,OFFSET('HARGA SATUAN'!$I$6,MATCH(RAB!C17,'HARGA SATUAN'!$C$7:$C$1492,0),0))</f>
        <v>5800000</v>
      </c>
      <c r="H17" s="361">
        <f t="shared" ref="H17:H40" ca="1" si="4">IF(OR(D17="MDU",D17="MDU-KD"),(IF($O$3="RAB NON MDU","PLN KD",G17*F17)),0)</f>
        <v>0</v>
      </c>
      <c r="I17" s="361">
        <f t="shared" ref="I17:I40" ca="1" si="5">IF(D17="HDW",G17*F17,0)</f>
        <v>5800000</v>
      </c>
      <c r="J17" s="361">
        <f t="shared" ref="J17:J40" ca="1" si="6">IF(D17="JASA",G17*F17,0)</f>
        <v>0</v>
      </c>
      <c r="K17" s="362">
        <f t="shared" ref="K17:K40" ca="1" si="7">SUM(H17:J17)</f>
        <v>5800000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>
        <v>3</v>
      </c>
      <c r="C18" s="109" t="s">
        <v>6</v>
      </c>
      <c r="D18" s="358" t="str">
        <f ca="1">IF(ISERROR(OFFSET('HARGA SATUAN'!$D$6,MATCH(RAB!C18,'HARGA SATUAN'!$C$7:$C$1492,0),0)),"",OFFSET('HARGA SATUAN'!$D$6,MATCH(RAB!C18,'HARGA SATUAN'!$C$7:$C$1492,0),0))</f>
        <v>JASA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8">
        <v>2</v>
      </c>
      <c r="G18" s="360">
        <f ca="1">IF(ISERROR(OFFSET('HARGA SATUAN'!$I$6,MATCH(RAB!C18,'HARGA SATUAN'!$C$7:$C$1492,0),0)),0,OFFSET('HARGA SATUAN'!$I$6,MATCH(RAB!C18,'HARGA SATUAN'!$C$7:$C$1492,0),0))</f>
        <v>10066.666666666668</v>
      </c>
      <c r="H18" s="361">
        <f t="shared" ref="H18:H21" ca="1" si="8">IF(OR(D18="MDU",D18="MDU-KD"),(IF($O$3="RAB NON MDU","PLN KD",G18*F18)),0)</f>
        <v>0</v>
      </c>
      <c r="I18" s="361">
        <f t="shared" ref="I18:I21" ca="1" si="9">IF(D18="HDW",G18*F18,0)</f>
        <v>0</v>
      </c>
      <c r="J18" s="361">
        <f t="shared" ref="J18:J21" ca="1" si="10">IF(D18="JASA",G18*F18,0)</f>
        <v>20133.333333333336</v>
      </c>
      <c r="K18" s="362">
        <f t="shared" ref="K18:K21" ca="1" si="11">SUM(H18:J18)</f>
        <v>20133.333333333336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71">
        <v>4</v>
      </c>
      <c r="C19" s="109" t="s">
        <v>461</v>
      </c>
      <c r="D19" s="358" t="str">
        <f ca="1">IF(ISERROR(OFFSET('HARGA SATUAN'!$D$6,MATCH(RAB!C19,'HARGA SATUAN'!$C$7:$C$1492,0),0)),"",OFFSET('HARGA SATUAN'!$D$6,MATCH(RAB!C19,'HARGA SATUAN'!$C$7:$C$1492,0),0))</f>
        <v>HDW</v>
      </c>
      <c r="E19" s="359" t="str">
        <f ca="1">IF(B19="+","Unit",IF(ISERROR(OFFSET('HARGA SATUAN'!$E$6,MATCH(RAB!C19,'HARGA SATUAN'!$C$7:$C$1492,0),0)),"",OFFSET('HARGA SATUAN'!$E$6,MATCH(RAB!C19,'HARGA SATUAN'!$C$7:$C$1492,0),0)))</f>
        <v>Set</v>
      </c>
      <c r="F19" s="368">
        <v>2</v>
      </c>
      <c r="G19" s="360">
        <f ca="1">IF(ISERROR(OFFSET('HARGA SATUAN'!$I$6,MATCH(RAB!C19,'HARGA SATUAN'!$C$7:$C$1492,0),0)),0,OFFSET('HARGA SATUAN'!$I$6,MATCH(RAB!C19,'HARGA SATUAN'!$C$7:$C$1492,0),0))</f>
        <v>200000</v>
      </c>
      <c r="H19" s="361">
        <f t="shared" ca="1" si="8"/>
        <v>0</v>
      </c>
      <c r="I19" s="361">
        <f t="shared" ca="1" si="9"/>
        <v>400000</v>
      </c>
      <c r="J19" s="361">
        <f t="shared" ca="1" si="10"/>
        <v>0</v>
      </c>
      <c r="K19" s="362">
        <f t="shared" ca="1" si="11"/>
        <v>400000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71"/>
      <c r="C20" s="109"/>
      <c r="D20" s="358"/>
      <c r="E20" s="359"/>
      <c r="F20" s="368"/>
      <c r="G20" s="360"/>
      <c r="H20" s="361"/>
      <c r="I20" s="361"/>
      <c r="J20" s="361"/>
      <c r="K20" s="362"/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/>
      <c r="B21" s="366" t="s">
        <v>1607</v>
      </c>
      <c r="C21" s="367" t="s">
        <v>1620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8"/>
        <v>0</v>
      </c>
      <c r="I21" s="361">
        <f t="shared" ca="1" si="9"/>
        <v>0</v>
      </c>
      <c r="J21" s="361">
        <f t="shared" ca="1" si="10"/>
        <v>0</v>
      </c>
      <c r="K21" s="362">
        <f t="shared" ca="1" si="11"/>
        <v>0</v>
      </c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>
      <c r="B22" s="492"/>
      <c r="C22" s="495"/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368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ca="1" si="4"/>
        <v>0</v>
      </c>
      <c r="I22" s="361">
        <f t="shared" ca="1" si="5"/>
        <v>0</v>
      </c>
      <c r="J22" s="361">
        <f t="shared" ca="1" si="6"/>
        <v>0</v>
      </c>
      <c r="K22" s="362">
        <f t="shared" ca="1" si="7"/>
        <v>0</v>
      </c>
    </row>
    <row r="23" spans="1:22">
      <c r="B23" s="514" t="s">
        <v>1035</v>
      </c>
      <c r="C23" s="511" t="s">
        <v>1622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>Unit</v>
      </c>
      <c r="F23" s="500">
        <v>0</v>
      </c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4"/>
        <v>0</v>
      </c>
      <c r="I23" s="361">
        <f t="shared" ca="1" si="5"/>
        <v>0</v>
      </c>
      <c r="J23" s="361">
        <f t="shared" ca="1" si="6"/>
        <v>0</v>
      </c>
      <c r="K23" s="362">
        <f t="shared" ca="1" si="7"/>
        <v>0</v>
      </c>
    </row>
    <row r="24" spans="1:22">
      <c r="B24" s="514">
        <v>1</v>
      </c>
      <c r="C24" s="511" t="s">
        <v>229</v>
      </c>
      <c r="D24" s="358" t="str">
        <f ca="1">IF(ISERROR(OFFSET('HARGA SATUAN'!$D$6,MATCH(RAB!C24,'HARGA SATUAN'!$C$7:$C$1492,0),0)),"",OFFSET('HARGA SATUAN'!$D$6,MATCH(RAB!C24,'HARGA SATUAN'!$C$7:$C$1492,0),0))</f>
        <v>HDW</v>
      </c>
      <c r="E24" s="359" t="str">
        <f ca="1">IF(B24="+","Unit",IF(ISERROR(OFFSET('HARGA SATUAN'!$E$6,MATCH(RAB!C24,'HARGA SATUAN'!$C$7:$C$1492,0),0)),"",OFFSET('HARGA SATUAN'!$E$6,MATCH(RAB!C24,'HARGA SATUAN'!$C$7:$C$1492,0),0)))</f>
        <v>Bh</v>
      </c>
      <c r="F24" s="500">
        <f>F23*1</f>
        <v>0</v>
      </c>
      <c r="G24" s="360">
        <f ca="1">IF(ISERROR(OFFSET('HARGA SATUAN'!$I$6,MATCH(RAB!C24,'HARGA SATUAN'!$C$7:$C$1492,0),0)),0,OFFSET('HARGA SATUAN'!$I$6,MATCH(RAB!C24,'HARGA SATUAN'!$C$7:$C$1492,0),0))</f>
        <v>4212</v>
      </c>
      <c r="H24" s="361">
        <f t="shared" ca="1" si="4"/>
        <v>0</v>
      </c>
      <c r="I24" s="361">
        <f t="shared" ca="1" si="5"/>
        <v>0</v>
      </c>
      <c r="J24" s="361">
        <f t="shared" ca="1" si="6"/>
        <v>0</v>
      </c>
      <c r="K24" s="362">
        <f t="shared" ca="1" si="7"/>
        <v>0</v>
      </c>
    </row>
    <row r="25" spans="1:22">
      <c r="B25" s="514">
        <v>2</v>
      </c>
      <c r="C25" s="511" t="s">
        <v>266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Mtr</v>
      </c>
      <c r="F25" s="500">
        <f>F23*1</f>
        <v>0</v>
      </c>
      <c r="G25" s="360">
        <f ca="1">IF(ISERROR(OFFSET('HARGA SATUAN'!$I$6,MATCH(RAB!C25,'HARGA SATUAN'!$C$7:$C$1492,0),0)),0,OFFSET('HARGA SATUAN'!$I$6,MATCH(RAB!C25,'HARGA SATUAN'!$C$7:$C$1492,0),0))</f>
        <v>23310</v>
      </c>
      <c r="H25" s="361">
        <f t="shared" ca="1" si="4"/>
        <v>0</v>
      </c>
      <c r="I25" s="361">
        <f t="shared" ca="1" si="5"/>
        <v>0</v>
      </c>
      <c r="J25" s="361">
        <f t="shared" ca="1" si="6"/>
        <v>0</v>
      </c>
      <c r="K25" s="362">
        <f t="shared" ca="1" si="7"/>
        <v>0</v>
      </c>
    </row>
    <row r="26" spans="1:22">
      <c r="B26" s="514">
        <v>3</v>
      </c>
      <c r="C26" s="511" t="s">
        <v>35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500">
        <f>F23*1</f>
        <v>0</v>
      </c>
      <c r="G26" s="360">
        <f ca="1">IF(ISERROR(OFFSET('HARGA SATUAN'!$I$6,MATCH(RAB!C26,'HARGA SATUAN'!$C$7:$C$1492,0),0)),0,OFFSET('HARGA SATUAN'!$I$6,MATCH(RAB!C26,'HARGA SATUAN'!$C$7:$C$1492,0),0))</f>
        <v>2300</v>
      </c>
      <c r="H26" s="361">
        <f t="shared" ca="1" si="4"/>
        <v>0</v>
      </c>
      <c r="I26" s="361">
        <f t="shared" ca="1" si="5"/>
        <v>0</v>
      </c>
      <c r="J26" s="361">
        <f t="shared" ca="1" si="6"/>
        <v>0</v>
      </c>
      <c r="K26" s="362">
        <f t="shared" ca="1" si="7"/>
        <v>0</v>
      </c>
    </row>
    <row r="27" spans="1:22">
      <c r="B27" s="514">
        <v>4</v>
      </c>
      <c r="C27" s="511" t="s">
        <v>609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500">
        <f>F23*1</f>
        <v>0</v>
      </c>
      <c r="G27" s="360">
        <f ca="1">IF(ISERROR(OFFSET('HARGA SATUAN'!$I$6,MATCH(RAB!C27,'HARGA SATUAN'!$C$7:$C$1492,0),0)),0,OFFSET('HARGA SATUAN'!$I$6,MATCH(RAB!C27,'HARGA SATUAN'!$C$7:$C$1492,0),0))</f>
        <v>71000</v>
      </c>
      <c r="H27" s="361">
        <f t="shared" ca="1" si="4"/>
        <v>0</v>
      </c>
      <c r="I27" s="361">
        <f t="shared" ca="1" si="5"/>
        <v>0</v>
      </c>
      <c r="J27" s="361">
        <f t="shared" ca="1" si="6"/>
        <v>0</v>
      </c>
      <c r="K27" s="362">
        <f t="shared" ca="1" si="7"/>
        <v>0</v>
      </c>
    </row>
    <row r="28" spans="1:22">
      <c r="B28" s="514">
        <v>5</v>
      </c>
      <c r="C28" s="511" t="s">
        <v>629</v>
      </c>
      <c r="D28" s="358" t="str">
        <f ca="1">IF(ISERROR(OFFSET('HARGA SATUAN'!$D$6,MATCH(RAB!C28,'HARGA SATUAN'!$C$7:$C$1492,0),0)),"",OFFSET('HARGA SATUAN'!$D$6,MATCH(RAB!C28,'HARGA SATUAN'!$C$7:$C$1492,0),0))</f>
        <v>JASA</v>
      </c>
      <c r="E28" s="359" t="str">
        <f ca="1">IF(B28="+","Unit",IF(ISERROR(OFFSET('HARGA SATUAN'!$E$6,MATCH(RAB!C28,'HARGA SATUAN'!$C$7:$C$1492,0),0)),"",OFFSET('HARGA SATUAN'!$E$6,MATCH(RAB!C28,'HARGA SATUAN'!$C$7:$C$1492,0),0)))</f>
        <v>Unit</v>
      </c>
      <c r="F28" s="500">
        <f>F23*1</f>
        <v>0</v>
      </c>
      <c r="G28" s="360">
        <f ca="1">IF(ISERROR(OFFSET('HARGA SATUAN'!$I$6,MATCH(RAB!C28,'HARGA SATUAN'!$C$7:$C$1492,0),0)),0,OFFSET('HARGA SATUAN'!$I$6,MATCH(RAB!C28,'HARGA SATUAN'!$C$7:$C$1492,0),0))</f>
        <v>29400</v>
      </c>
      <c r="H28" s="361">
        <f t="shared" ca="1" si="4"/>
        <v>0</v>
      </c>
      <c r="I28" s="361">
        <f t="shared" ca="1" si="5"/>
        <v>0</v>
      </c>
      <c r="J28" s="361">
        <f t="shared" ca="1" si="6"/>
        <v>0</v>
      </c>
      <c r="K28" s="362">
        <f t="shared" ca="1" si="7"/>
        <v>0</v>
      </c>
    </row>
    <row r="29" spans="1:22">
      <c r="B29" s="514"/>
      <c r="C29" s="511"/>
      <c r="D29" s="358" t="str">
        <f ca="1">IF(ISERROR(OFFSET('HARGA SATUAN'!$D$6,MATCH(RAB!C29,'HARGA SATUAN'!$C$7:$C$1492,0),0)),"",OFFSET('HARGA SATUAN'!$D$6,MATCH(RAB!C29,'HARGA SATUAN'!$C$7:$C$1492,0),0))</f>
        <v/>
      </c>
      <c r="E29" s="359" t="str">
        <f ca="1">IF(B29="+","Unit",IF(ISERROR(OFFSET('HARGA SATUAN'!$E$6,MATCH(RAB!C29,'HARGA SATUAN'!$C$7:$C$1492,0),0)),"",OFFSET('HARGA SATUAN'!$E$6,MATCH(RAB!C29,'HARGA SATUAN'!$C$7:$C$1492,0),0)))</f>
        <v/>
      </c>
      <c r="F29" s="500"/>
      <c r="G29" s="360">
        <f ca="1">IF(ISERROR(OFFSET('HARGA SATUAN'!$I$6,MATCH(RAB!C29,'HARGA SATUAN'!$C$7:$C$1492,0),0)),0,OFFSET('HARGA SATUAN'!$I$6,MATCH(RAB!C29,'HARGA SATUAN'!$C$7:$C$1492,0),0))</f>
        <v>0</v>
      </c>
      <c r="H29" s="361">
        <f t="shared" ca="1" si="4"/>
        <v>0</v>
      </c>
      <c r="I29" s="361">
        <f t="shared" ca="1" si="5"/>
        <v>0</v>
      </c>
      <c r="J29" s="361">
        <f t="shared" ca="1" si="6"/>
        <v>0</v>
      </c>
      <c r="K29" s="362">
        <f t="shared" ca="1" si="7"/>
        <v>0</v>
      </c>
    </row>
    <row r="30" spans="1:22">
      <c r="B30" s="514" t="s">
        <v>1035</v>
      </c>
      <c r="C30" s="511" t="s">
        <v>1623</v>
      </c>
      <c r="D30" s="358" t="str">
        <f ca="1">IF(ISERROR(OFFSET('HARGA SATUAN'!$D$6,MATCH(RAB!C30,'HARGA SATUAN'!$C$7:$C$1492,0),0)),"",OFFSET('HARGA SATUAN'!$D$6,MATCH(RAB!C30,'HARGA SATUAN'!$C$7:$C$1492,0),0))</f>
        <v/>
      </c>
      <c r="E30" s="359" t="str">
        <f ca="1">IF(B30="+","Unit",IF(ISERROR(OFFSET('HARGA SATUAN'!$E$6,MATCH(RAB!C30,'HARGA SATUAN'!$C$7:$C$1492,0),0)),"",OFFSET('HARGA SATUAN'!$E$6,MATCH(RAB!C30,'HARGA SATUAN'!$C$7:$C$1492,0),0)))</f>
        <v>Unit</v>
      </c>
      <c r="F30" s="500">
        <v>4</v>
      </c>
      <c r="G30" s="360">
        <f ca="1">IF(ISERROR(OFFSET('HARGA SATUAN'!$I$6,MATCH(RAB!C30,'HARGA SATUAN'!$C$7:$C$1492,0),0)),0,OFFSET('HARGA SATUAN'!$I$6,MATCH(RAB!C30,'HARGA SATUAN'!$C$7:$C$1492,0),0))</f>
        <v>0</v>
      </c>
      <c r="H30" s="361">
        <f t="shared" ca="1" si="4"/>
        <v>0</v>
      </c>
      <c r="I30" s="361">
        <f t="shared" ca="1" si="5"/>
        <v>0</v>
      </c>
      <c r="J30" s="361">
        <f t="shared" ca="1" si="6"/>
        <v>0</v>
      </c>
      <c r="K30" s="362">
        <f t="shared" ca="1" si="7"/>
        <v>0</v>
      </c>
    </row>
    <row r="31" spans="1:22">
      <c r="B31" s="514">
        <v>1</v>
      </c>
      <c r="C31" s="511" t="s">
        <v>595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500">
        <f>F30*1</f>
        <v>4</v>
      </c>
      <c r="G31" s="360">
        <f ca="1">IF(ISERROR(OFFSET('HARGA SATUAN'!$I$6,MATCH(RAB!C31,'HARGA SATUAN'!$C$7:$C$1492,0),0)),0,OFFSET('HARGA SATUAN'!$I$6,MATCH(RAB!C31,'HARGA SATUAN'!$C$7:$C$1492,0),0))</f>
        <v>78500</v>
      </c>
      <c r="H31" s="361">
        <f t="shared" ca="1" si="4"/>
        <v>0</v>
      </c>
      <c r="I31" s="361">
        <f t="shared" ca="1" si="5"/>
        <v>314000</v>
      </c>
      <c r="J31" s="361">
        <f t="shared" ca="1" si="6"/>
        <v>0</v>
      </c>
      <c r="K31" s="362">
        <f t="shared" ca="1" si="7"/>
        <v>314000</v>
      </c>
    </row>
    <row r="32" spans="1:22">
      <c r="B32" s="514">
        <v>2</v>
      </c>
      <c r="C32" s="511" t="s">
        <v>229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500">
        <f>F30*1</f>
        <v>4</v>
      </c>
      <c r="G32" s="360">
        <f ca="1">IF(ISERROR(OFFSET('HARGA SATUAN'!$I$6,MATCH(RAB!C32,'HARGA SATUAN'!$C$7:$C$1492,0),0)),0,OFFSET('HARGA SATUAN'!$I$6,MATCH(RAB!C32,'HARGA SATUAN'!$C$7:$C$1492,0),0))</f>
        <v>4212</v>
      </c>
      <c r="H32" s="361">
        <f t="shared" ca="1" si="4"/>
        <v>0</v>
      </c>
      <c r="I32" s="361">
        <f t="shared" ca="1" si="5"/>
        <v>16848</v>
      </c>
      <c r="J32" s="361">
        <f t="shared" ca="1" si="6"/>
        <v>0</v>
      </c>
      <c r="K32" s="362">
        <f t="shared" ca="1" si="7"/>
        <v>16848</v>
      </c>
    </row>
    <row r="33" spans="2:11">
      <c r="B33" s="514">
        <v>3</v>
      </c>
      <c r="C33" s="511" t="s">
        <v>266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Mtr</v>
      </c>
      <c r="F33" s="500">
        <f>F30*1</f>
        <v>4</v>
      </c>
      <c r="G33" s="360">
        <f ca="1">IF(ISERROR(OFFSET('HARGA SATUAN'!$I$6,MATCH(RAB!C33,'HARGA SATUAN'!$C$7:$C$1492,0),0)),0,OFFSET('HARGA SATUAN'!$I$6,MATCH(RAB!C33,'HARGA SATUAN'!$C$7:$C$1492,0),0))</f>
        <v>23310</v>
      </c>
      <c r="H33" s="361">
        <f t="shared" ca="1" si="4"/>
        <v>0</v>
      </c>
      <c r="I33" s="361">
        <f t="shared" ca="1" si="5"/>
        <v>93240</v>
      </c>
      <c r="J33" s="361">
        <f t="shared" ca="1" si="6"/>
        <v>0</v>
      </c>
      <c r="K33" s="362">
        <f t="shared" ca="1" si="7"/>
        <v>93240</v>
      </c>
    </row>
    <row r="34" spans="2:11">
      <c r="B34" s="514">
        <v>4</v>
      </c>
      <c r="C34" s="511" t="s">
        <v>35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500">
        <f>F30*1</f>
        <v>4</v>
      </c>
      <c r="G34" s="360">
        <f ca="1">IF(ISERROR(OFFSET('HARGA SATUAN'!$I$6,MATCH(RAB!C34,'HARGA SATUAN'!$C$7:$C$1492,0),0)),0,OFFSET('HARGA SATUAN'!$I$6,MATCH(RAB!C34,'HARGA SATUAN'!$C$7:$C$1492,0),0))</f>
        <v>2300</v>
      </c>
      <c r="H34" s="361">
        <f t="shared" ca="1" si="4"/>
        <v>0</v>
      </c>
      <c r="I34" s="361">
        <f t="shared" ca="1" si="5"/>
        <v>9200</v>
      </c>
      <c r="J34" s="361">
        <f t="shared" ca="1" si="6"/>
        <v>0</v>
      </c>
      <c r="K34" s="362">
        <f t="shared" ca="1" si="7"/>
        <v>9200</v>
      </c>
    </row>
    <row r="35" spans="2:11">
      <c r="B35" s="514">
        <v>5</v>
      </c>
      <c r="C35" s="511" t="s">
        <v>630</v>
      </c>
      <c r="D35" s="358" t="str">
        <f ca="1">IF(ISERROR(OFFSET('HARGA SATUAN'!$D$6,MATCH(RAB!C35,'HARGA SATUAN'!$C$7:$C$1492,0),0)),"",OFFSET('HARGA SATUAN'!$D$6,MATCH(RAB!C35,'HARGA SATUAN'!$C$7:$C$1492,0),0))</f>
        <v>JASA</v>
      </c>
      <c r="E35" s="359" t="str">
        <f ca="1">IF(B35="+","Unit",IF(ISERROR(OFFSET('HARGA SATUAN'!$E$6,MATCH(RAB!C35,'HARGA SATUAN'!$C$7:$C$1492,0),0)),"",OFFSET('HARGA SATUAN'!$E$6,MATCH(RAB!C35,'HARGA SATUAN'!$C$7:$C$1492,0),0)))</f>
        <v>Unit</v>
      </c>
      <c r="F35" s="500">
        <f>F30*1</f>
        <v>4</v>
      </c>
      <c r="G35" s="360">
        <f ca="1">IF(ISERROR(OFFSET('HARGA SATUAN'!$I$6,MATCH(RAB!C35,'HARGA SATUAN'!$C$7:$C$1492,0),0)),0,OFFSET('HARGA SATUAN'!$I$6,MATCH(RAB!C35,'HARGA SATUAN'!$C$7:$C$1492,0),0))</f>
        <v>35700</v>
      </c>
      <c r="H35" s="361">
        <f t="shared" ca="1" si="4"/>
        <v>0</v>
      </c>
      <c r="I35" s="361">
        <f t="shared" ca="1" si="5"/>
        <v>0</v>
      </c>
      <c r="J35" s="361">
        <f t="shared" ca="1" si="6"/>
        <v>142800</v>
      </c>
      <c r="K35" s="362">
        <f t="shared" ca="1" si="7"/>
        <v>142800</v>
      </c>
    </row>
    <row r="36" spans="2:11">
      <c r="B36" s="492"/>
      <c r="C36" s="495"/>
      <c r="D36" s="358" t="str">
        <f ca="1">IF(ISERROR(OFFSET('HARGA SATUAN'!$D$6,MATCH(RAB!C36,'HARGA SATUAN'!$C$7:$C$1492,0),0)),"",OFFSET('HARGA SATUAN'!$D$6,MATCH(RAB!C36,'HARGA SATUAN'!$C$7:$C$1492,0),0))</f>
        <v/>
      </c>
      <c r="E36" s="359" t="str">
        <f ca="1">IF(B36="+","Unit",IF(ISERROR(OFFSET('HARGA SATUAN'!$E$6,MATCH(RAB!C36,'HARGA SATUAN'!$C$7:$C$1492,0),0)),"",OFFSET('HARGA SATUAN'!$E$6,MATCH(RAB!C36,'HARGA SATUAN'!$C$7:$C$1492,0),0)))</f>
        <v/>
      </c>
      <c r="F36" s="368"/>
      <c r="G36" s="360">
        <f ca="1">IF(ISERROR(OFFSET('HARGA SATUAN'!$I$6,MATCH(RAB!C36,'HARGA SATUAN'!$C$7:$C$1492,0),0)),0,OFFSET('HARGA SATUAN'!$I$6,MATCH(RAB!C36,'HARGA SATUAN'!$C$7:$C$1492,0),0))</f>
        <v>0</v>
      </c>
      <c r="H36" s="361">
        <f t="shared" ca="1" si="4"/>
        <v>0</v>
      </c>
      <c r="I36" s="361">
        <f t="shared" ca="1" si="5"/>
        <v>0</v>
      </c>
      <c r="J36" s="361">
        <f t="shared" ca="1" si="6"/>
        <v>0</v>
      </c>
      <c r="K36" s="362">
        <f t="shared" ca="1" si="7"/>
        <v>0</v>
      </c>
    </row>
    <row r="37" spans="2:11">
      <c r="B37" s="492"/>
      <c r="C37" s="516" t="s">
        <v>1624</v>
      </c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/>
      </c>
      <c r="F37" s="368"/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ca="1" si="4"/>
        <v>0</v>
      </c>
      <c r="I37" s="361">
        <f t="shared" ca="1" si="5"/>
        <v>0</v>
      </c>
      <c r="J37" s="361">
        <f t="shared" ca="1" si="6"/>
        <v>0</v>
      </c>
      <c r="K37" s="362">
        <f t="shared" ca="1" si="7"/>
        <v>0</v>
      </c>
    </row>
    <row r="38" spans="2:11">
      <c r="B38" s="492">
        <v>1</v>
      </c>
      <c r="C38" s="109" t="s">
        <v>1459</v>
      </c>
      <c r="D38" s="358" t="str">
        <f ca="1">IF(ISERROR(OFFSET('HARGA SATUAN'!$D$6,MATCH(RAB!C38,'HARGA SATUAN'!$C$7:$C$1492,0),0)),"",OFFSET('HARGA SATUAN'!$D$6,MATCH(RAB!C38,'HARGA SATUAN'!$C$7:$C$1492,0),0))</f>
        <v>MDU-KD</v>
      </c>
      <c r="E38" s="359" t="str">
        <f ca="1">IF(B38="+","Unit",IF(ISERROR(OFFSET('HARGA SATUAN'!$E$6,MATCH(RAB!C38,'HARGA SATUAN'!$C$7:$C$1492,0),0)),"",OFFSET('HARGA SATUAN'!$E$6,MATCH(RAB!C38,'HARGA SATUAN'!$C$7:$C$1492,0),0)))</f>
        <v>Mtr</v>
      </c>
      <c r="F38" s="368">
        <v>70</v>
      </c>
      <c r="G38" s="360">
        <f ca="1">IF(ISERROR(OFFSET('HARGA SATUAN'!$I$6,MATCH(RAB!C38,'HARGA SATUAN'!$C$7:$C$1492,0),0)),0,OFFSET('HARGA SATUAN'!$I$6,MATCH(RAB!C38,'HARGA SATUAN'!$C$7:$C$1492,0),0))</f>
        <v>54500</v>
      </c>
      <c r="H38" s="361">
        <f t="shared" ca="1" si="4"/>
        <v>3815000</v>
      </c>
      <c r="I38" s="361">
        <f t="shared" ca="1" si="5"/>
        <v>0</v>
      </c>
      <c r="J38" s="361">
        <f t="shared" ca="1" si="6"/>
        <v>0</v>
      </c>
      <c r="K38" s="362">
        <f t="shared" ca="1" si="7"/>
        <v>3815000</v>
      </c>
    </row>
    <row r="39" spans="2:11">
      <c r="B39" s="492">
        <v>2</v>
      </c>
      <c r="C39" s="109" t="s">
        <v>346</v>
      </c>
      <c r="D39" s="358" t="str">
        <f ca="1">IF(ISERROR(OFFSET('HARGA SATUAN'!$D$6,MATCH(RAB!C39,'HARGA SATUAN'!$C$7:$C$1492,0),0)),"",OFFSET('HARGA SATUAN'!$D$6,MATCH(RAB!C39,'HARGA SATUAN'!$C$7:$C$1492,0),0))</f>
        <v>JASA</v>
      </c>
      <c r="E39" s="359" t="str">
        <f ca="1">IF(B39="+","Unit",IF(ISERROR(OFFSET('HARGA SATUAN'!$E$6,MATCH(RAB!C39,'HARGA SATUAN'!$C$7:$C$1492,0),0)),"",OFFSET('HARGA SATUAN'!$E$6,MATCH(RAB!C39,'HARGA SATUAN'!$C$7:$C$1492,0),0)))</f>
        <v>Per 50 m</v>
      </c>
      <c r="F39" s="368">
        <f>F38/50</f>
        <v>1.4</v>
      </c>
      <c r="G39" s="360">
        <f ca="1">IF(ISERROR(OFFSET('HARGA SATUAN'!$I$6,MATCH(RAB!C39,'HARGA SATUAN'!$C$7:$C$1492,0),0)),0,OFFSET('HARGA SATUAN'!$I$6,MATCH(RAB!C39,'HARGA SATUAN'!$C$7:$C$1492,0),0))</f>
        <v>223500</v>
      </c>
      <c r="H39" s="361">
        <f t="shared" ca="1" si="4"/>
        <v>0</v>
      </c>
      <c r="I39" s="361">
        <f t="shared" ca="1" si="5"/>
        <v>0</v>
      </c>
      <c r="J39" s="361">
        <f t="shared" ca="1" si="6"/>
        <v>312900</v>
      </c>
      <c r="K39" s="362">
        <f t="shared" ca="1" si="7"/>
        <v>312900</v>
      </c>
    </row>
    <row r="40" spans="2:11">
      <c r="B40" s="492"/>
      <c r="C40" s="495"/>
      <c r="D40" s="358" t="str">
        <f ca="1">IF(ISERROR(OFFSET('HARGA SATUAN'!$D$6,MATCH(RAB!C40,'HARGA SATUAN'!$C$7:$C$1492,0),0)),"",OFFSET('HARGA SATUAN'!$D$6,MATCH(RAB!C40,'HARGA SATUAN'!$C$7:$C$1492,0),0))</f>
        <v/>
      </c>
      <c r="E40" s="359" t="str">
        <f ca="1">IF(B40="+","Unit",IF(ISERROR(OFFSET('HARGA SATUAN'!$E$6,MATCH(RAB!C40,'HARGA SATUAN'!$C$7:$C$1492,0),0)),"",OFFSET('HARGA SATUAN'!$E$6,MATCH(RAB!C40,'HARGA SATUAN'!$C$7:$C$1492,0),0)))</f>
        <v/>
      </c>
      <c r="F40" s="368"/>
      <c r="G40" s="360">
        <f ca="1">IF(ISERROR(OFFSET('HARGA SATUAN'!$I$6,MATCH(RAB!C40,'HARGA SATUAN'!$C$7:$C$1492,0),0)),0,OFFSET('HARGA SATUAN'!$I$6,MATCH(RAB!C40,'HARGA SATUAN'!$C$7:$C$1492,0),0))</f>
        <v>0</v>
      </c>
      <c r="H40" s="361">
        <f t="shared" ca="1" si="4"/>
        <v>0</v>
      </c>
      <c r="I40" s="361">
        <f t="shared" ca="1" si="5"/>
        <v>0</v>
      </c>
      <c r="J40" s="361">
        <f t="shared" ca="1" si="6"/>
        <v>0</v>
      </c>
      <c r="K40" s="362">
        <f t="shared" ca="1" si="7"/>
        <v>0</v>
      </c>
    </row>
    <row r="41" spans="2:11">
      <c r="B41" s="492"/>
      <c r="C41" s="516" t="s">
        <v>1634</v>
      </c>
      <c r="D41" s="358" t="str">
        <f ca="1">IF(ISERROR(OFFSET('HARGA SATUAN'!$D$6,MATCH(RAB!C41,'HARGA SATUAN'!$C$7:$C$1492,0),0)),"",OFFSET('HARGA SATUAN'!$D$6,MATCH(RAB!C41,'HARGA SATUAN'!$C$7:$C$1492,0),0))</f>
        <v/>
      </c>
      <c r="E41" s="359" t="str">
        <f ca="1">IF(B41="+","Unit",IF(ISERROR(OFFSET('HARGA SATUAN'!$E$6,MATCH(RAB!C41,'HARGA SATUAN'!$C$7:$C$1492,0),0)),"",OFFSET('HARGA SATUAN'!$E$6,MATCH(RAB!C41,'HARGA SATUAN'!$C$7:$C$1492,0),0)))</f>
        <v/>
      </c>
      <c r="F41" s="368"/>
      <c r="G41" s="360">
        <f ca="1">IF(ISERROR(OFFSET('HARGA SATUAN'!$I$6,MATCH(RAB!C41,'HARGA SATUAN'!$C$7:$C$1492,0),0)),0,OFFSET('HARGA SATUAN'!$I$6,MATCH(RAB!C41,'HARGA SATUAN'!$C$7:$C$1492,0),0))</f>
        <v>0</v>
      </c>
      <c r="H41" s="361">
        <f t="shared" ref="H41:H63" ca="1" si="12">IF(OR(D41="MDU",D41="MDU-KD"),(IF($O$3="RAB NON MDU","PLN KD",G41*F41)),0)</f>
        <v>0</v>
      </c>
      <c r="I41" s="361">
        <f t="shared" ref="I41:I63" ca="1" si="13">IF(D41="HDW",G41*F41,0)</f>
        <v>0</v>
      </c>
      <c r="J41" s="361">
        <f t="shared" ref="J41:J63" ca="1" si="14">IF(D41="JASA",G41*F41,0)</f>
        <v>0</v>
      </c>
      <c r="K41" s="362">
        <f t="shared" ref="K41:K63" ca="1" si="15">SUM(H41:J41)</f>
        <v>0</v>
      </c>
    </row>
    <row r="42" spans="2:11">
      <c r="B42" s="519" t="s">
        <v>1035</v>
      </c>
      <c r="C42" s="520" t="s">
        <v>1631</v>
      </c>
      <c r="D42" s="358" t="str">
        <f ca="1">IF(ISERROR(OFFSET('HARGA SATUAN'!$D$6,MATCH(RAB!C42,'HARGA SATUAN'!$C$7:$C$1492,0),0)),"",OFFSET('HARGA SATUAN'!$D$6,MATCH(RAB!C42,'HARGA SATUAN'!$C$7:$C$1492,0),0))</f>
        <v/>
      </c>
      <c r="E42" s="359" t="str">
        <f ca="1">IF(B42="+","Unit",IF(ISERROR(OFFSET('HARGA SATUAN'!$E$6,MATCH(RAB!C42,'HARGA SATUAN'!$C$7:$C$1492,0),0)),"",OFFSET('HARGA SATUAN'!$E$6,MATCH(RAB!C42,'HARGA SATUAN'!$C$7:$C$1492,0),0)))</f>
        <v>Unit</v>
      </c>
      <c r="F42" s="500">
        <v>1</v>
      </c>
      <c r="G42" s="360">
        <f ca="1">IF(ISERROR(OFFSET('HARGA SATUAN'!$I$6,MATCH(RAB!C42,'HARGA SATUAN'!$C$7:$C$1492,0),0)),0,OFFSET('HARGA SATUAN'!$I$6,MATCH(RAB!C42,'HARGA SATUAN'!$C$7:$C$1492,0),0))</f>
        <v>0</v>
      </c>
      <c r="H42" s="361">
        <f t="shared" ca="1" si="12"/>
        <v>0</v>
      </c>
      <c r="I42" s="361">
        <f t="shared" ca="1" si="13"/>
        <v>0</v>
      </c>
      <c r="J42" s="361">
        <f t="shared" ca="1" si="14"/>
        <v>0</v>
      </c>
      <c r="K42" s="362">
        <f t="shared" ca="1" si="15"/>
        <v>0</v>
      </c>
    </row>
    <row r="43" spans="2:11">
      <c r="B43" s="519">
        <v>1</v>
      </c>
      <c r="C43" s="520" t="s">
        <v>28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500">
        <f>F42*1</f>
        <v>1</v>
      </c>
      <c r="G43" s="360">
        <f ca="1">IF(ISERROR(OFFSET('HARGA SATUAN'!$I$6,MATCH(RAB!C43,'HARGA SATUAN'!$C$7:$C$1492,0),0)),0,OFFSET('HARGA SATUAN'!$I$6,MATCH(RAB!C43,'HARGA SATUAN'!$C$7:$C$1492,0),0))</f>
        <v>26500</v>
      </c>
      <c r="H43" s="361">
        <f t="shared" ca="1" si="12"/>
        <v>0</v>
      </c>
      <c r="I43" s="361">
        <f t="shared" ca="1" si="13"/>
        <v>26500</v>
      </c>
      <c r="J43" s="361">
        <f t="shared" ca="1" si="14"/>
        <v>0</v>
      </c>
      <c r="K43" s="362">
        <f t="shared" ca="1" si="15"/>
        <v>26500</v>
      </c>
    </row>
    <row r="44" spans="2:11">
      <c r="B44" s="519">
        <v>2</v>
      </c>
      <c r="C44" s="520" t="s">
        <v>203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500">
        <f>F42*1</f>
        <v>1</v>
      </c>
      <c r="G44" s="360">
        <f ca="1">IF(ISERROR(OFFSET('HARGA SATUAN'!$I$6,MATCH(RAB!C44,'HARGA SATUAN'!$C$7:$C$1492,0),0)),0,OFFSET('HARGA SATUAN'!$I$6,MATCH(RAB!C44,'HARGA SATUAN'!$C$7:$C$1492,0),0))</f>
        <v>12500</v>
      </c>
      <c r="H44" s="361">
        <f t="shared" ca="1" si="12"/>
        <v>0</v>
      </c>
      <c r="I44" s="361">
        <f t="shared" ca="1" si="13"/>
        <v>12500</v>
      </c>
      <c r="J44" s="361">
        <f t="shared" ca="1" si="14"/>
        <v>0</v>
      </c>
      <c r="K44" s="362">
        <f t="shared" ca="1" si="15"/>
        <v>12500</v>
      </c>
    </row>
    <row r="45" spans="2:11">
      <c r="B45" s="519">
        <v>3</v>
      </c>
      <c r="C45" s="520" t="s">
        <v>206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Mtr</v>
      </c>
      <c r="F45" s="500">
        <f>F42*12</f>
        <v>12</v>
      </c>
      <c r="G45" s="360">
        <f ca="1">IF(ISERROR(OFFSET('HARGA SATUAN'!$I$6,MATCH(RAB!C45,'HARGA SATUAN'!$C$7:$C$1492,0),0)),0,OFFSET('HARGA SATUAN'!$I$6,MATCH(RAB!C45,'HARGA SATUAN'!$C$7:$C$1492,0),0))</f>
        <v>39204</v>
      </c>
      <c r="H45" s="361">
        <f t="shared" ca="1" si="12"/>
        <v>0</v>
      </c>
      <c r="I45" s="361">
        <f t="shared" ca="1" si="13"/>
        <v>470448</v>
      </c>
      <c r="J45" s="361">
        <f t="shared" ca="1" si="14"/>
        <v>0</v>
      </c>
      <c r="K45" s="362">
        <f t="shared" ca="1" si="15"/>
        <v>470448</v>
      </c>
    </row>
    <row r="46" spans="2:11">
      <c r="B46" s="519">
        <v>4</v>
      </c>
      <c r="C46" s="520" t="s">
        <v>287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500">
        <f>F42*2</f>
        <v>2</v>
      </c>
      <c r="G46" s="360">
        <f ca="1">IF(ISERROR(OFFSET('HARGA SATUAN'!$I$6,MATCH(RAB!C46,'HARGA SATUAN'!$C$7:$C$1492,0),0)),0,OFFSET('HARGA SATUAN'!$I$6,MATCH(RAB!C46,'HARGA SATUAN'!$C$7:$C$1492,0),0))</f>
        <v>40000</v>
      </c>
      <c r="H46" s="361">
        <f t="shared" ca="1" si="12"/>
        <v>0</v>
      </c>
      <c r="I46" s="361">
        <f t="shared" ca="1" si="13"/>
        <v>80000</v>
      </c>
      <c r="J46" s="361">
        <f t="shared" ca="1" si="14"/>
        <v>0</v>
      </c>
      <c r="K46" s="362">
        <f t="shared" ca="1" si="15"/>
        <v>80000</v>
      </c>
    </row>
    <row r="47" spans="2:11">
      <c r="B47" s="519">
        <v>5</v>
      </c>
      <c r="C47" s="520" t="s">
        <v>26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500">
        <f>F42*1</f>
        <v>1</v>
      </c>
      <c r="G47" s="360">
        <f ca="1">IF(ISERROR(OFFSET('HARGA SATUAN'!$I$6,MATCH(RAB!C47,'HARGA SATUAN'!$C$7:$C$1492,0),0)),0,OFFSET('HARGA SATUAN'!$I$6,MATCH(RAB!C47,'HARGA SATUAN'!$C$7:$C$1492,0),0))</f>
        <v>2500</v>
      </c>
      <c r="H47" s="361">
        <f t="shared" ca="1" si="12"/>
        <v>0</v>
      </c>
      <c r="I47" s="361">
        <f t="shared" ca="1" si="13"/>
        <v>2500</v>
      </c>
      <c r="J47" s="361">
        <f t="shared" ca="1" si="14"/>
        <v>0</v>
      </c>
      <c r="K47" s="362">
        <f t="shared" ca="1" si="15"/>
        <v>2500</v>
      </c>
    </row>
    <row r="48" spans="2:11">
      <c r="B48" s="519">
        <v>6</v>
      </c>
      <c r="C48" s="520" t="s">
        <v>760</v>
      </c>
      <c r="D48" s="358" t="str">
        <f ca="1">IF(ISERROR(OFFSET('HARGA SATUAN'!$D$6,MATCH(RAB!C48,'HARGA SATUAN'!$C$7:$C$1492,0),0)),"",OFFSET('HARGA SATUAN'!$D$6,MATCH(RAB!C48,'HARGA SATUAN'!$C$7:$C$1492,0),0))</f>
        <v>JASA</v>
      </c>
      <c r="E48" s="359" t="str">
        <f ca="1">IF(B48="+","Unit",IF(ISERROR(OFFSET('HARGA SATUAN'!$E$6,MATCH(RAB!C48,'HARGA SATUAN'!$C$7:$C$1492,0),0)),"",OFFSET('HARGA SATUAN'!$E$6,MATCH(RAB!C48,'HARGA SATUAN'!$C$7:$C$1492,0),0)))</f>
        <v>Unit</v>
      </c>
      <c r="F48" s="500">
        <f>F42*1</f>
        <v>1</v>
      </c>
      <c r="G48" s="360">
        <f ca="1">IF(ISERROR(OFFSET('HARGA SATUAN'!$I$6,MATCH(RAB!C48,'HARGA SATUAN'!$C$7:$C$1492,0),0)),0,OFFSET('HARGA SATUAN'!$I$6,MATCH(RAB!C48,'HARGA SATUAN'!$C$7:$C$1492,0),0))</f>
        <v>36600</v>
      </c>
      <c r="H48" s="361">
        <f t="shared" ca="1" si="12"/>
        <v>0</v>
      </c>
      <c r="I48" s="361">
        <f t="shared" ca="1" si="13"/>
        <v>0</v>
      </c>
      <c r="J48" s="361">
        <f t="shared" ca="1" si="14"/>
        <v>36600</v>
      </c>
      <c r="K48" s="362">
        <f t="shared" ca="1" si="15"/>
        <v>36600</v>
      </c>
    </row>
    <row r="49" spans="2:11">
      <c r="B49" s="492"/>
      <c r="C49" s="495"/>
      <c r="D49" s="358" t="str">
        <f ca="1">IF(ISERROR(OFFSET('HARGA SATUAN'!$D$6,MATCH(RAB!C49,'HARGA SATUAN'!$C$7:$C$1492,0),0)),"",OFFSET('HARGA SATUAN'!$D$6,MATCH(RAB!C49,'HARGA SATUAN'!$C$7:$C$1492,0),0))</f>
        <v/>
      </c>
      <c r="E49" s="359" t="str">
        <f ca="1">IF(B49="+","Unit",IF(ISERROR(OFFSET('HARGA SATUAN'!$E$6,MATCH(RAB!C49,'HARGA SATUAN'!$C$7:$C$1492,0),0)),"",OFFSET('HARGA SATUAN'!$E$6,MATCH(RAB!C49,'HARGA SATUAN'!$C$7:$C$1492,0),0)))</f>
        <v/>
      </c>
      <c r="F49" s="368"/>
      <c r="G49" s="360">
        <f ca="1">IF(ISERROR(OFFSET('HARGA SATUAN'!$I$6,MATCH(RAB!C49,'HARGA SATUAN'!$C$7:$C$1492,0),0)),0,OFFSET('HARGA SATUAN'!$I$6,MATCH(RAB!C49,'HARGA SATUAN'!$C$7:$C$1492,0),0))</f>
        <v>0</v>
      </c>
      <c r="H49" s="361">
        <f t="shared" ca="1" si="12"/>
        <v>0</v>
      </c>
      <c r="I49" s="361">
        <f t="shared" ca="1" si="13"/>
        <v>0</v>
      </c>
      <c r="J49" s="361">
        <f t="shared" ca="1" si="14"/>
        <v>0</v>
      </c>
      <c r="K49" s="362">
        <f t="shared" ca="1" si="15"/>
        <v>0</v>
      </c>
    </row>
    <row r="50" spans="2:11">
      <c r="B50" s="519" t="s">
        <v>1035</v>
      </c>
      <c r="C50" s="520" t="s">
        <v>1632</v>
      </c>
      <c r="D50" s="358" t="str">
        <f ca="1">IF(ISERROR(OFFSET('HARGA SATUAN'!$D$6,MATCH(RAB!C50,'HARGA SATUAN'!$C$7:$C$1492,0),0)),"",OFFSET('HARGA SATUAN'!$D$6,MATCH(RAB!C50,'HARGA SATUAN'!$C$7:$C$1492,0),0))</f>
        <v/>
      </c>
      <c r="E50" s="359" t="str">
        <f ca="1">IF(B50="+","Unit",IF(ISERROR(OFFSET('HARGA SATUAN'!$E$6,MATCH(RAB!C50,'HARGA SATUAN'!$C$7:$C$1492,0),0)),"",OFFSET('HARGA SATUAN'!$E$6,MATCH(RAB!C50,'HARGA SATUAN'!$C$7:$C$1492,0),0)))</f>
        <v>Unit</v>
      </c>
      <c r="F50" s="500">
        <v>1</v>
      </c>
      <c r="G50" s="360">
        <f ca="1">IF(ISERROR(OFFSET('HARGA SATUAN'!$I$6,MATCH(RAB!C50,'HARGA SATUAN'!$C$7:$C$1492,0),0)),0,OFFSET('HARGA SATUAN'!$I$6,MATCH(RAB!C50,'HARGA SATUAN'!$C$7:$C$1492,0),0))</f>
        <v>0</v>
      </c>
      <c r="H50" s="361">
        <f t="shared" ca="1" si="12"/>
        <v>0</v>
      </c>
      <c r="I50" s="361">
        <f t="shared" ca="1" si="13"/>
        <v>0</v>
      </c>
      <c r="J50" s="361">
        <f t="shared" ca="1" si="14"/>
        <v>0</v>
      </c>
      <c r="K50" s="362">
        <f t="shared" ca="1" si="15"/>
        <v>0</v>
      </c>
    </row>
    <row r="51" spans="2:11">
      <c r="B51" s="521">
        <v>1</v>
      </c>
      <c r="C51" s="522" t="s">
        <v>597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500">
        <f>F50*1</f>
        <v>1</v>
      </c>
      <c r="G51" s="360">
        <f ca="1">IF(ISERROR(OFFSET('HARGA SATUAN'!$I$6,MATCH(RAB!C51,'HARGA SATUAN'!$C$7:$C$1492,0),0)),0,OFFSET('HARGA SATUAN'!$I$6,MATCH(RAB!C51,'HARGA SATUAN'!$C$7:$C$1492,0),0))</f>
        <v>120900</v>
      </c>
      <c r="H51" s="361">
        <f t="shared" ca="1" si="12"/>
        <v>0</v>
      </c>
      <c r="I51" s="361">
        <f t="shared" ca="1" si="13"/>
        <v>120900</v>
      </c>
      <c r="J51" s="361">
        <f t="shared" ca="1" si="14"/>
        <v>0</v>
      </c>
      <c r="K51" s="362">
        <f t="shared" ca="1" si="15"/>
        <v>120900</v>
      </c>
    </row>
    <row r="52" spans="2:11">
      <c r="B52" s="502">
        <v>2</v>
      </c>
      <c r="C52" s="512" t="s">
        <v>261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00">
        <f>F50*1</f>
        <v>1</v>
      </c>
      <c r="G52" s="360">
        <f ca="1">IF(ISERROR(OFFSET('HARGA SATUAN'!$I$6,MATCH(RAB!C52,'HARGA SATUAN'!$C$7:$C$1492,0),0)),0,OFFSET('HARGA SATUAN'!$I$6,MATCH(RAB!C52,'HARGA SATUAN'!$C$7:$C$1492,0),0))</f>
        <v>135800</v>
      </c>
      <c r="H52" s="361">
        <f t="shared" ca="1" si="12"/>
        <v>0</v>
      </c>
      <c r="I52" s="361">
        <f t="shared" ca="1" si="13"/>
        <v>135800</v>
      </c>
      <c r="J52" s="361">
        <f t="shared" ca="1" si="14"/>
        <v>0</v>
      </c>
      <c r="K52" s="362">
        <f t="shared" ca="1" si="15"/>
        <v>135800</v>
      </c>
    </row>
    <row r="53" spans="2:11">
      <c r="B53" s="502">
        <v>3</v>
      </c>
      <c r="C53" s="513" t="s">
        <v>214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523">
        <f>F50*1</f>
        <v>1</v>
      </c>
      <c r="G53" s="360">
        <f ca="1">IF(ISERROR(OFFSET('HARGA SATUAN'!$I$6,MATCH(RAB!C53,'HARGA SATUAN'!$C$7:$C$1492,0),0)),0,OFFSET('HARGA SATUAN'!$I$6,MATCH(RAB!C53,'HARGA SATUAN'!$C$7:$C$1492,0),0))</f>
        <v>4500</v>
      </c>
      <c r="H53" s="361">
        <f t="shared" ca="1" si="12"/>
        <v>0</v>
      </c>
      <c r="I53" s="361">
        <f t="shared" ca="1" si="13"/>
        <v>4500</v>
      </c>
      <c r="J53" s="361">
        <f t="shared" ca="1" si="14"/>
        <v>0</v>
      </c>
      <c r="K53" s="362">
        <f t="shared" ca="1" si="15"/>
        <v>4500</v>
      </c>
    </row>
    <row r="54" spans="2:11">
      <c r="B54" s="519">
        <v>4</v>
      </c>
      <c r="C54" s="520" t="s">
        <v>768</v>
      </c>
      <c r="D54" s="358" t="str">
        <f ca="1">IF(ISERROR(OFFSET('HARGA SATUAN'!$D$6,MATCH(RAB!C54,'HARGA SATUAN'!$C$7:$C$1492,0),0)),"",OFFSET('HARGA SATUAN'!$D$6,MATCH(RAB!C54,'HARGA SATUAN'!$C$7:$C$1492,0),0))</f>
        <v>JASA</v>
      </c>
      <c r="E54" s="359" t="str">
        <f ca="1">IF(B54="+","Unit",IF(ISERROR(OFFSET('HARGA SATUAN'!$E$6,MATCH(RAB!C54,'HARGA SATUAN'!$C$7:$C$1492,0),0)),"",OFFSET('HARGA SATUAN'!$E$6,MATCH(RAB!C54,'HARGA SATUAN'!$C$7:$C$1492,0),0)))</f>
        <v>Unit</v>
      </c>
      <c r="F54" s="500">
        <f>F50*1</f>
        <v>1</v>
      </c>
      <c r="G54" s="360">
        <f ca="1">IF(ISERROR(OFFSET('HARGA SATUAN'!$I$6,MATCH(RAB!C54,'HARGA SATUAN'!$C$7:$C$1492,0),0)),0,OFFSET('HARGA SATUAN'!$I$6,MATCH(RAB!C54,'HARGA SATUAN'!$C$7:$C$1492,0),0))</f>
        <v>55500</v>
      </c>
      <c r="H54" s="361">
        <f t="shared" ca="1" si="12"/>
        <v>0</v>
      </c>
      <c r="I54" s="361">
        <f t="shared" ca="1" si="13"/>
        <v>0</v>
      </c>
      <c r="J54" s="361">
        <f t="shared" ca="1" si="14"/>
        <v>55500</v>
      </c>
      <c r="K54" s="362">
        <f t="shared" ca="1" si="15"/>
        <v>55500</v>
      </c>
    </row>
    <row r="55" spans="2:11">
      <c r="B55" s="492"/>
      <c r="C55" s="495"/>
      <c r="D55" s="358" t="str">
        <f ca="1">IF(ISERROR(OFFSET('HARGA SATUAN'!$D$6,MATCH(RAB!C55,'HARGA SATUAN'!$C$7:$C$1492,0),0)),"",OFFSET('HARGA SATUAN'!$D$6,MATCH(RAB!C55,'HARGA SATUAN'!$C$7:$C$1492,0),0))</f>
        <v/>
      </c>
      <c r="E55" s="359" t="str">
        <f ca="1">IF(B55="+","Unit",IF(ISERROR(OFFSET('HARGA SATUAN'!$E$6,MATCH(RAB!C55,'HARGA SATUAN'!$C$7:$C$1492,0),0)),"",OFFSET('HARGA SATUAN'!$E$6,MATCH(RAB!C55,'HARGA SATUAN'!$C$7:$C$1492,0),0)))</f>
        <v/>
      </c>
      <c r="F55" s="368"/>
      <c r="G55" s="360">
        <f ca="1">IF(ISERROR(OFFSET('HARGA SATUAN'!$I$6,MATCH(RAB!C55,'HARGA SATUAN'!$C$7:$C$1492,0),0)),0,OFFSET('HARGA SATUAN'!$I$6,MATCH(RAB!C55,'HARGA SATUAN'!$C$7:$C$1492,0),0))</f>
        <v>0</v>
      </c>
      <c r="H55" s="361">
        <f t="shared" ca="1" si="12"/>
        <v>0</v>
      </c>
      <c r="I55" s="361">
        <f t="shared" ca="1" si="13"/>
        <v>0</v>
      </c>
      <c r="J55" s="361">
        <f t="shared" ca="1" si="14"/>
        <v>0</v>
      </c>
      <c r="K55" s="362">
        <f t="shared" ca="1" si="15"/>
        <v>0</v>
      </c>
    </row>
    <row r="56" spans="2:11">
      <c r="B56" s="519" t="s">
        <v>1035</v>
      </c>
      <c r="C56" s="520" t="s">
        <v>1633</v>
      </c>
      <c r="D56" s="358" t="str">
        <f ca="1">IF(ISERROR(OFFSET('HARGA SATUAN'!$D$6,MATCH(RAB!C56,'HARGA SATUAN'!$C$7:$C$1492,0),0)),"",OFFSET('HARGA SATUAN'!$D$6,MATCH(RAB!C56,'HARGA SATUAN'!$C$7:$C$1492,0),0))</f>
        <v/>
      </c>
      <c r="E56" s="359" t="str">
        <f ca="1">IF(B56="+","Unit",IF(ISERROR(OFFSET('HARGA SATUAN'!$E$6,MATCH(RAB!C56,'HARGA SATUAN'!$C$7:$C$1492,0),0)),"",OFFSET('HARGA SATUAN'!$E$6,MATCH(RAB!C56,'HARGA SATUAN'!$C$7:$C$1492,0),0)))</f>
        <v>Unit</v>
      </c>
      <c r="F56" s="500">
        <v>1</v>
      </c>
      <c r="G56" s="360">
        <f ca="1">IF(ISERROR(OFFSET('HARGA SATUAN'!$I$6,MATCH(RAB!C56,'HARGA SATUAN'!$C$7:$C$1492,0),0)),0,OFFSET('HARGA SATUAN'!$I$6,MATCH(RAB!C56,'HARGA SATUAN'!$C$7:$C$1492,0),0))</f>
        <v>0</v>
      </c>
      <c r="H56" s="361">
        <f t="shared" ca="1" si="12"/>
        <v>0</v>
      </c>
      <c r="I56" s="361">
        <f t="shared" ca="1" si="13"/>
        <v>0</v>
      </c>
      <c r="J56" s="361">
        <f t="shared" ca="1" si="14"/>
        <v>0</v>
      </c>
      <c r="K56" s="362">
        <f t="shared" ca="1" si="15"/>
        <v>0</v>
      </c>
    </row>
    <row r="57" spans="2:11">
      <c r="B57" s="519">
        <v>1</v>
      </c>
      <c r="C57" s="520" t="s">
        <v>30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500">
        <f>F56*1</f>
        <v>1</v>
      </c>
      <c r="G57" s="360">
        <f ca="1">IF(ISERROR(OFFSET('HARGA SATUAN'!$I$6,MATCH(RAB!C57,'HARGA SATUAN'!$C$7:$C$1492,0),0)),0,OFFSET('HARGA SATUAN'!$I$6,MATCH(RAB!C57,'HARGA SATUAN'!$C$7:$C$1492,0),0))</f>
        <v>47459</v>
      </c>
      <c r="H57" s="361">
        <f t="shared" ca="1" si="12"/>
        <v>0</v>
      </c>
      <c r="I57" s="361">
        <f t="shared" ca="1" si="13"/>
        <v>47459</v>
      </c>
      <c r="J57" s="361">
        <f t="shared" ca="1" si="14"/>
        <v>0</v>
      </c>
      <c r="K57" s="362">
        <f t="shared" ca="1" si="15"/>
        <v>47459</v>
      </c>
    </row>
    <row r="58" spans="2:11">
      <c r="B58" s="519">
        <v>2</v>
      </c>
      <c r="C58" s="520" t="s">
        <v>32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Mtr</v>
      </c>
      <c r="F58" s="500">
        <f>F56*1</f>
        <v>1</v>
      </c>
      <c r="G58" s="360">
        <f ca="1">IF(ISERROR(OFFSET('HARGA SATUAN'!$I$6,MATCH(RAB!C58,'HARGA SATUAN'!$C$7:$C$1492,0),0)),0,OFFSET('HARGA SATUAN'!$I$6,MATCH(RAB!C58,'HARGA SATUAN'!$C$7:$C$1492,0),0))</f>
        <v>30000</v>
      </c>
      <c r="H58" s="361">
        <f t="shared" ca="1" si="12"/>
        <v>0</v>
      </c>
      <c r="I58" s="361">
        <f t="shared" ca="1" si="13"/>
        <v>30000</v>
      </c>
      <c r="J58" s="361">
        <f t="shared" ca="1" si="14"/>
        <v>0</v>
      </c>
      <c r="K58" s="362">
        <f t="shared" ca="1" si="15"/>
        <v>30000</v>
      </c>
    </row>
    <row r="59" spans="2:11">
      <c r="B59" s="519">
        <v>3</v>
      </c>
      <c r="C59" s="520" t="s">
        <v>33</v>
      </c>
      <c r="D59" s="358" t="str">
        <f ca="1">IF(ISERROR(OFFSET('HARGA SATUAN'!$D$6,MATCH(RAB!C59,'HARGA SATUAN'!$C$7:$C$1492,0),0)),"",OFFSET('HARGA SATUAN'!$D$6,MATCH(RAB!C59,'HARGA SATUAN'!$C$7:$C$1492,0),0))</f>
        <v>HDW</v>
      </c>
      <c r="E59" s="359" t="str">
        <f ca="1">IF(B59="+","Unit",IF(ISERROR(OFFSET('HARGA SATUAN'!$E$6,MATCH(RAB!C59,'HARGA SATUAN'!$C$7:$C$1492,0),0)),"",OFFSET('HARGA SATUAN'!$E$6,MATCH(RAB!C59,'HARGA SATUAN'!$C$7:$C$1492,0),0)))</f>
        <v>Bh</v>
      </c>
      <c r="F59" s="500">
        <f>F56*1</f>
        <v>1</v>
      </c>
      <c r="G59" s="360">
        <f ca="1">IF(ISERROR(OFFSET('HARGA SATUAN'!$I$6,MATCH(RAB!C59,'HARGA SATUAN'!$C$7:$C$1492,0),0)),0,OFFSET('HARGA SATUAN'!$I$6,MATCH(RAB!C59,'HARGA SATUAN'!$C$7:$C$1492,0),0))</f>
        <v>9500</v>
      </c>
      <c r="H59" s="361">
        <f t="shared" ca="1" si="12"/>
        <v>0</v>
      </c>
      <c r="I59" s="361">
        <f t="shared" ca="1" si="13"/>
        <v>9500</v>
      </c>
      <c r="J59" s="361">
        <f t="shared" ca="1" si="14"/>
        <v>0</v>
      </c>
      <c r="K59" s="362">
        <f t="shared" ca="1" si="15"/>
        <v>9500</v>
      </c>
    </row>
    <row r="60" spans="2:11">
      <c r="B60" s="519">
        <v>4</v>
      </c>
      <c r="C60" s="520" t="s">
        <v>738</v>
      </c>
      <c r="D60" s="358" t="str">
        <f ca="1">IF(ISERROR(OFFSET('HARGA SATUAN'!$D$6,MATCH(RAB!C60,'HARGA SATUAN'!$C$7:$C$1492,0),0)),"",OFFSET('HARGA SATUAN'!$D$6,MATCH(RAB!C60,'HARGA SATUAN'!$C$7:$C$1492,0),0))</f>
        <v>JASA</v>
      </c>
      <c r="E60" s="359" t="str">
        <f ca="1">IF(B60="+","Unit",IF(ISERROR(OFFSET('HARGA SATUAN'!$E$6,MATCH(RAB!C60,'HARGA SATUAN'!$C$7:$C$1492,0),0)),"",OFFSET('HARGA SATUAN'!$E$6,MATCH(RAB!C60,'HARGA SATUAN'!$C$7:$C$1492,0),0)))</f>
        <v>Unit</v>
      </c>
      <c r="F60" s="500">
        <f>F56*1</f>
        <v>1</v>
      </c>
      <c r="G60" s="360">
        <f ca="1">IF(ISERROR(OFFSET('HARGA SATUAN'!$I$6,MATCH(RAB!C60,'HARGA SATUAN'!$C$7:$C$1492,0),0)),0,OFFSET('HARGA SATUAN'!$I$6,MATCH(RAB!C60,'HARGA SATUAN'!$C$7:$C$1492,0),0))</f>
        <v>21200</v>
      </c>
      <c r="H60" s="361">
        <f t="shared" ca="1" si="12"/>
        <v>0</v>
      </c>
      <c r="I60" s="361">
        <f t="shared" ca="1" si="13"/>
        <v>0</v>
      </c>
      <c r="J60" s="361">
        <f t="shared" ca="1" si="14"/>
        <v>21200</v>
      </c>
      <c r="K60" s="362">
        <f t="shared" ca="1" si="15"/>
        <v>21200</v>
      </c>
    </row>
    <row r="61" spans="2:11">
      <c r="B61" s="492"/>
      <c r="C61" s="495"/>
      <c r="D61" s="358" t="str">
        <f ca="1">IF(ISERROR(OFFSET('HARGA SATUAN'!$D$6,MATCH(RAB!C61,'HARGA SATUAN'!$C$7:$C$1492,0),0)),"",OFFSET('HARGA SATUAN'!$D$6,MATCH(RAB!C61,'HARGA SATUAN'!$C$7:$C$1492,0),0))</f>
        <v/>
      </c>
      <c r="E61" s="359" t="str">
        <f ca="1">IF(B61="+","Unit",IF(ISERROR(OFFSET('HARGA SATUAN'!$E$6,MATCH(RAB!C61,'HARGA SATUAN'!$C$7:$C$1492,0),0)),"",OFFSET('HARGA SATUAN'!$E$6,MATCH(RAB!C61,'HARGA SATUAN'!$C$7:$C$1492,0),0)))</f>
        <v/>
      </c>
      <c r="F61" s="368"/>
      <c r="G61" s="360">
        <f ca="1">IF(ISERROR(OFFSET('HARGA SATUAN'!$I$6,MATCH(RAB!C61,'HARGA SATUAN'!$C$7:$C$1492,0),0)),0,OFFSET('HARGA SATUAN'!$I$6,MATCH(RAB!C61,'HARGA SATUAN'!$C$7:$C$1492,0),0))</f>
        <v>0</v>
      </c>
      <c r="H61" s="361">
        <f t="shared" ca="1" si="12"/>
        <v>0</v>
      </c>
      <c r="I61" s="361">
        <f t="shared" ca="1" si="13"/>
        <v>0</v>
      </c>
      <c r="J61" s="361">
        <f t="shared" ca="1" si="14"/>
        <v>0</v>
      </c>
      <c r="K61" s="362">
        <f t="shared" ca="1" si="15"/>
        <v>0</v>
      </c>
    </row>
    <row r="62" spans="2:11">
      <c r="B62" s="366" t="s">
        <v>1608</v>
      </c>
      <c r="C62" s="367" t="s">
        <v>1610</v>
      </c>
      <c r="D62" s="358" t="str">
        <f ca="1">IF(ISERROR(OFFSET('HARGA SATUAN'!$D$6,MATCH(RAB!C62,'HARGA SATUAN'!$C$7:$C$1492,0),0)),"",OFFSET('HARGA SATUAN'!$D$6,MATCH(RAB!C62,'HARGA SATUAN'!$C$7:$C$1492,0),0))</f>
        <v/>
      </c>
      <c r="E62" s="359" t="str">
        <f ca="1">IF(B62="+","Unit",IF(ISERROR(OFFSET('HARGA SATUAN'!$E$6,MATCH(RAB!C62,'HARGA SATUAN'!$C$7:$C$1492,0),0)),"",OFFSET('HARGA SATUAN'!$E$6,MATCH(RAB!C62,'HARGA SATUAN'!$C$7:$C$1492,0),0)))</f>
        <v/>
      </c>
      <c r="F62" s="368"/>
      <c r="G62" s="360">
        <f ca="1">IF(ISERROR(OFFSET('HARGA SATUAN'!$I$6,MATCH(RAB!C62,'HARGA SATUAN'!$C$7:$C$1492,0),0)),0,OFFSET('HARGA SATUAN'!$I$6,MATCH(RAB!C62,'HARGA SATUAN'!$C$7:$C$1492,0),0))</f>
        <v>0</v>
      </c>
      <c r="H62" s="361">
        <f t="shared" ca="1" si="12"/>
        <v>0</v>
      </c>
      <c r="I62" s="361">
        <f t="shared" ca="1" si="13"/>
        <v>0</v>
      </c>
      <c r="J62" s="361">
        <f t="shared" ca="1" si="14"/>
        <v>0</v>
      </c>
      <c r="K62" s="362">
        <f t="shared" ca="1" si="15"/>
        <v>0</v>
      </c>
    </row>
    <row r="63" spans="2:11">
      <c r="B63" s="492"/>
      <c r="C63" s="495"/>
      <c r="D63" s="358" t="str">
        <f ca="1">IF(ISERROR(OFFSET('HARGA SATUAN'!$D$6,MATCH(RAB!C63,'HARGA SATUAN'!$C$7:$C$1492,0),0)),"",OFFSET('HARGA SATUAN'!$D$6,MATCH(RAB!C63,'HARGA SATUAN'!$C$7:$C$1492,0),0))</f>
        <v/>
      </c>
      <c r="E63" s="359" t="str">
        <f ca="1">IF(B63="+","Unit",IF(ISERROR(OFFSET('HARGA SATUAN'!$E$6,MATCH(RAB!C63,'HARGA SATUAN'!$C$7:$C$1492,0),0)),"",OFFSET('HARGA SATUAN'!$E$6,MATCH(RAB!C63,'HARGA SATUAN'!$C$7:$C$1492,0),0)))</f>
        <v/>
      </c>
      <c r="F63" s="368"/>
      <c r="G63" s="360">
        <f ca="1">IF(ISERROR(OFFSET('HARGA SATUAN'!$I$6,MATCH(RAB!C63,'HARGA SATUAN'!$C$7:$C$1492,0),0)),0,OFFSET('HARGA SATUAN'!$I$6,MATCH(RAB!C63,'HARGA SATUAN'!$C$7:$C$1492,0),0))</f>
        <v>0</v>
      </c>
      <c r="H63" s="361">
        <f t="shared" ca="1" si="12"/>
        <v>0</v>
      </c>
      <c r="I63" s="361">
        <f t="shared" ca="1" si="13"/>
        <v>0</v>
      </c>
      <c r="J63" s="361">
        <f t="shared" ca="1" si="14"/>
        <v>0</v>
      </c>
      <c r="K63" s="362">
        <f t="shared" ca="1" si="15"/>
        <v>0</v>
      </c>
    </row>
    <row r="64" spans="2:11">
      <c r="B64" s="517" t="s">
        <v>1035</v>
      </c>
      <c r="C64" s="518" t="s">
        <v>1627</v>
      </c>
      <c r="D64" s="358" t="str">
        <f ca="1">IF(ISERROR(OFFSET('HARGA SATUAN'!$D$6,MATCH(RAB!C64,'HARGA SATUAN'!$C$7:$C$1492,0),0)),"",OFFSET('HARGA SATUAN'!$D$6,MATCH(RAB!C64,'HARGA SATUAN'!$C$7:$C$1492,0),0))</f>
        <v/>
      </c>
      <c r="E64" s="359" t="str">
        <f ca="1">IF(B64="+","Unit",IF(ISERROR(OFFSET('HARGA SATUAN'!$E$6,MATCH(RAB!C64,'HARGA SATUAN'!$C$7:$C$1492,0),0)),"",OFFSET('HARGA SATUAN'!$E$6,MATCH(RAB!C64,'HARGA SATUAN'!$C$7:$C$1492,0),0)))</f>
        <v>Unit</v>
      </c>
      <c r="F64" s="500">
        <v>1</v>
      </c>
      <c r="G64" s="360">
        <f ca="1">IF(ISERROR(OFFSET('HARGA SATUAN'!$I$6,MATCH(RAB!C64,'HARGA SATUAN'!$C$7:$C$1492,0),0)),0,OFFSET('HARGA SATUAN'!$I$6,MATCH(RAB!C64,'HARGA SATUAN'!$C$7:$C$1492,0),0))</f>
        <v>0</v>
      </c>
      <c r="H64" s="361">
        <f t="shared" ref="H64:H97" ca="1" si="16">IF(OR(D64="MDU",D64="MDU-KD"),(IF($O$3="RAB NON MDU","PLN KD",G64*F64)),0)</f>
        <v>0</v>
      </c>
      <c r="I64" s="361">
        <f t="shared" ref="I64:I97" ca="1" si="17">IF(D64="HDW",G64*F64,0)</f>
        <v>0</v>
      </c>
      <c r="J64" s="361">
        <f t="shared" ref="J64:J97" ca="1" si="18">IF(D64="JASA",G64*F64,0)</f>
        <v>0</v>
      </c>
      <c r="K64" s="362">
        <f t="shared" ref="K64:K97" ca="1" si="19">SUM(H64:J64)</f>
        <v>0</v>
      </c>
    </row>
    <row r="65" spans="2:11">
      <c r="B65" s="517">
        <v>1</v>
      </c>
      <c r="C65" s="109" t="s">
        <v>1147</v>
      </c>
      <c r="D65" s="358" t="str">
        <f ca="1">IF(ISERROR(OFFSET('HARGA SATUAN'!$D$6,MATCH(RAB!C65,'HARGA SATUAN'!$C$7:$C$1492,0),0)),"",OFFSET('HARGA SATUAN'!$D$6,MATCH(RAB!C65,'HARGA SATUAN'!$C$7:$C$1492,0),0))</f>
        <v>MDU-KD</v>
      </c>
      <c r="E65" s="359" t="str">
        <f ca="1">IF(B65="+","Unit",IF(ISERROR(OFFSET('HARGA SATUAN'!$E$6,MATCH(RAB!C65,'HARGA SATUAN'!$C$7:$C$1492,0),0)),"",OFFSET('HARGA SATUAN'!$E$6,MATCH(RAB!C65,'HARGA SATUAN'!$C$7:$C$1492,0),0)))</f>
        <v>Bh</v>
      </c>
      <c r="F65" s="500">
        <f>F64*1</f>
        <v>1</v>
      </c>
      <c r="G65" s="360">
        <f ca="1">IF(ISERROR(OFFSET('HARGA SATUAN'!$I$6,MATCH(RAB!C65,'HARGA SATUAN'!$C$7:$C$1492,0),0)),0,OFFSET('HARGA SATUAN'!$I$6,MATCH(RAB!C65,'HARGA SATUAN'!$C$7:$C$1492,0),0))</f>
        <v>56838600</v>
      </c>
      <c r="H65" s="361">
        <f t="shared" ca="1" si="16"/>
        <v>56838600</v>
      </c>
      <c r="I65" s="361">
        <f t="shared" ca="1" si="17"/>
        <v>0</v>
      </c>
      <c r="J65" s="361">
        <f t="shared" ca="1" si="18"/>
        <v>0</v>
      </c>
      <c r="K65" s="362">
        <f t="shared" ca="1" si="19"/>
        <v>56838600</v>
      </c>
    </row>
    <row r="66" spans="2:11">
      <c r="B66" s="502">
        <v>2</v>
      </c>
      <c r="C66" s="503" t="s">
        <v>1613</v>
      </c>
      <c r="D66" s="358" t="str">
        <f ca="1">IF(ISERROR(OFFSET('HARGA SATUAN'!$D$6,MATCH(RAB!C66,'HARGA SATUAN'!$C$7:$C$1492,0),0)),"",OFFSET('HARGA SATUAN'!$D$6,MATCH(RAB!C66,'HARGA SATUAN'!$C$7:$C$1492,0),0))</f>
        <v/>
      </c>
      <c r="E66" s="359" t="str">
        <f ca="1">IF(B66="+","Unit",IF(ISERROR(OFFSET('HARGA SATUAN'!$E$6,MATCH(RAB!C66,'HARGA SATUAN'!$C$7:$C$1492,0),0)),"",OFFSET('HARGA SATUAN'!$E$6,MATCH(RAB!C66,'HARGA SATUAN'!$C$7:$C$1492,0),0)))</f>
        <v/>
      </c>
      <c r="F66" s="504"/>
      <c r="G66" s="360">
        <f ca="1">IF(ISERROR(OFFSET('HARGA SATUAN'!$I$6,MATCH(RAB!C66,'HARGA SATUAN'!$C$7:$C$1492,0),0)),0,OFFSET('HARGA SATUAN'!$I$6,MATCH(RAB!C66,'HARGA SATUAN'!$C$7:$C$1492,0),0))</f>
        <v>0</v>
      </c>
      <c r="H66" s="361">
        <f t="shared" ca="1" si="16"/>
        <v>0</v>
      </c>
      <c r="I66" s="361">
        <f t="shared" ca="1" si="17"/>
        <v>0</v>
      </c>
      <c r="J66" s="361">
        <f t="shared" ca="1" si="18"/>
        <v>0</v>
      </c>
      <c r="K66" s="362">
        <f t="shared" ca="1" si="19"/>
        <v>0</v>
      </c>
    </row>
    <row r="67" spans="2:11">
      <c r="B67" s="517"/>
      <c r="C67" s="503" t="s">
        <v>65</v>
      </c>
      <c r="D67" s="358" t="str">
        <f ca="1">IF(ISERROR(OFFSET('HARGA SATUAN'!$D$6,MATCH(RAB!C67,'HARGA SATUAN'!$C$7:$C$1492,0),0)),"",OFFSET('HARGA SATUAN'!$D$6,MATCH(RAB!C67,'HARGA SATUAN'!$C$7:$C$1492,0),0))</f>
        <v>MDU-KD</v>
      </c>
      <c r="E67" s="359" t="str">
        <f ca="1">IF(B67="+","Unit",IF(ISERROR(OFFSET('HARGA SATUAN'!$E$6,MATCH(RAB!C67,'HARGA SATUAN'!$C$7:$C$1492,0),0)),"",OFFSET('HARGA SATUAN'!$E$6,MATCH(RAB!C67,'HARGA SATUAN'!$C$7:$C$1492,0),0)))</f>
        <v>Mtr</v>
      </c>
      <c r="F67" s="500">
        <f>F64*(3*3)</f>
        <v>9</v>
      </c>
      <c r="G67" s="360">
        <f ca="1">IF(ISERROR(OFFSET('HARGA SATUAN'!$I$6,MATCH(RAB!C67,'HARGA SATUAN'!$C$7:$C$1492,0),0)),0,OFFSET('HARGA SATUAN'!$I$6,MATCH(RAB!C67,'HARGA SATUAN'!$C$7:$C$1492,0),0))</f>
        <v>14200</v>
      </c>
      <c r="H67" s="361">
        <f t="shared" ca="1" si="16"/>
        <v>127800</v>
      </c>
      <c r="I67" s="361">
        <f t="shared" ca="1" si="17"/>
        <v>0</v>
      </c>
      <c r="J67" s="361">
        <f t="shared" ca="1" si="18"/>
        <v>0</v>
      </c>
      <c r="K67" s="362">
        <f t="shared" ca="1" si="19"/>
        <v>127800</v>
      </c>
    </row>
    <row r="68" spans="2:11">
      <c r="B68" s="517"/>
      <c r="C68" s="503" t="s">
        <v>1628</v>
      </c>
      <c r="D68" s="358" t="str">
        <f ca="1">IF(ISERROR(OFFSET('HARGA SATUAN'!$D$6,MATCH(RAB!C68,'HARGA SATUAN'!$C$7:$C$1492,0),0)),"",OFFSET('HARGA SATUAN'!$D$6,MATCH(RAB!C68,'HARGA SATUAN'!$C$7:$C$1492,0),0))</f>
        <v/>
      </c>
      <c r="E68" s="359" t="str">
        <f ca="1">IF(B68="+","Unit",IF(ISERROR(OFFSET('HARGA SATUAN'!$E$6,MATCH(RAB!C68,'HARGA SATUAN'!$C$7:$C$1492,0),0)),"",OFFSET('HARGA SATUAN'!$E$6,MATCH(RAB!C68,'HARGA SATUAN'!$C$7:$C$1492,0),0)))</f>
        <v/>
      </c>
      <c r="F68" s="500">
        <f>F64*3</f>
        <v>3</v>
      </c>
      <c r="G68" s="360">
        <f ca="1">IF(ISERROR(OFFSET('HARGA SATUAN'!$I$6,MATCH(RAB!C68,'HARGA SATUAN'!$C$7:$C$1492,0),0)),0,OFFSET('HARGA SATUAN'!$I$6,MATCH(RAB!C68,'HARGA SATUAN'!$C$7:$C$1492,0),0))</f>
        <v>0</v>
      </c>
      <c r="H68" s="361">
        <f t="shared" ca="1" si="16"/>
        <v>0</v>
      </c>
      <c r="I68" s="361">
        <f t="shared" ca="1" si="17"/>
        <v>0</v>
      </c>
      <c r="J68" s="361">
        <f t="shared" ca="1" si="18"/>
        <v>0</v>
      </c>
      <c r="K68" s="362">
        <f t="shared" ca="1" si="19"/>
        <v>0</v>
      </c>
    </row>
    <row r="69" spans="2:11">
      <c r="B69" s="517">
        <v>3</v>
      </c>
      <c r="C69" s="109" t="s">
        <v>559</v>
      </c>
      <c r="D69" s="358" t="str">
        <f ca="1">IF(ISERROR(OFFSET('HARGA SATUAN'!$D$6,MATCH(RAB!C69,'HARGA SATUAN'!$C$7:$C$1492,0),0)),"",OFFSET('HARGA SATUAN'!$D$6,MATCH(RAB!C69,'HARGA SATUAN'!$C$7:$C$1492,0),0))</f>
        <v>MDU-KD</v>
      </c>
      <c r="E69" s="359" t="str">
        <f ca="1">IF(B69="+","Unit",IF(ISERROR(OFFSET('HARGA SATUAN'!$E$6,MATCH(RAB!C69,'HARGA SATUAN'!$C$7:$C$1492,0),0)),"",OFFSET('HARGA SATUAN'!$E$6,MATCH(RAB!C69,'HARGA SATUAN'!$C$7:$C$1492,0),0)))</f>
        <v>Bh</v>
      </c>
      <c r="F69" s="500">
        <f>F64*3</f>
        <v>3</v>
      </c>
      <c r="G69" s="360">
        <f ca="1">IF(ISERROR(OFFSET('HARGA SATUAN'!$I$6,MATCH(RAB!C69,'HARGA SATUAN'!$C$7:$C$1492,0),0)),0,OFFSET('HARGA SATUAN'!$I$6,MATCH(RAB!C69,'HARGA SATUAN'!$C$7:$C$1492,0),0))</f>
        <v>725900</v>
      </c>
      <c r="H69" s="361">
        <f t="shared" ca="1" si="16"/>
        <v>2177700</v>
      </c>
      <c r="I69" s="361">
        <f t="shared" ca="1" si="17"/>
        <v>0</v>
      </c>
      <c r="J69" s="361">
        <f t="shared" ca="1" si="18"/>
        <v>0</v>
      </c>
      <c r="K69" s="362">
        <f t="shared" ca="1" si="19"/>
        <v>2177700</v>
      </c>
    </row>
    <row r="70" spans="2:11">
      <c r="B70" s="517">
        <v>4</v>
      </c>
      <c r="C70" s="518" t="s">
        <v>535</v>
      </c>
      <c r="D70" s="358" t="str">
        <f ca="1">IF(ISERROR(OFFSET('HARGA SATUAN'!$D$6,MATCH(RAB!C70,'HARGA SATUAN'!$C$7:$C$1492,0),0)),"",OFFSET('HARGA SATUAN'!$D$6,MATCH(RAB!C70,'HARGA SATUAN'!$C$7:$C$1492,0),0))</f>
        <v>MDU-KD</v>
      </c>
      <c r="E70" s="359" t="str">
        <f ca="1">IF(B70="+","Unit",IF(ISERROR(OFFSET('HARGA SATUAN'!$E$6,MATCH(RAB!C70,'HARGA SATUAN'!$C$7:$C$1492,0),0)),"",OFFSET('HARGA SATUAN'!$E$6,MATCH(RAB!C70,'HARGA SATUAN'!$C$7:$C$1492,0),0)))</f>
        <v>Bh</v>
      </c>
      <c r="F70" s="500">
        <f>F64*3</f>
        <v>3</v>
      </c>
      <c r="G70" s="360">
        <f ca="1">IF(ISERROR(OFFSET('HARGA SATUAN'!$I$6,MATCH(RAB!C70,'HARGA SATUAN'!$C$7:$C$1492,0),0)),0,OFFSET('HARGA SATUAN'!$I$6,MATCH(RAB!C70,'HARGA SATUAN'!$C$7:$C$1492,0),0))</f>
        <v>848250</v>
      </c>
      <c r="H70" s="361">
        <f t="shared" ca="1" si="16"/>
        <v>2544750</v>
      </c>
      <c r="I70" s="361">
        <f t="shared" ca="1" si="17"/>
        <v>0</v>
      </c>
      <c r="J70" s="361">
        <f t="shared" ca="1" si="18"/>
        <v>0</v>
      </c>
      <c r="K70" s="362">
        <f t="shared" ca="1" si="19"/>
        <v>2544750</v>
      </c>
    </row>
    <row r="71" spans="2:11">
      <c r="B71" s="517">
        <v>5</v>
      </c>
      <c r="C71" s="518" t="s">
        <v>55</v>
      </c>
      <c r="D71" s="358" t="str">
        <f ca="1">IF(ISERROR(OFFSET('HARGA SATUAN'!$D$6,MATCH(RAB!C71,'HARGA SATUAN'!$C$7:$C$1492,0),0)),"",OFFSET('HARGA SATUAN'!$D$6,MATCH(RAB!C71,'HARGA SATUAN'!$C$7:$C$1492,0),0))</f>
        <v>HDW</v>
      </c>
      <c r="E71" s="359" t="str">
        <f ca="1">IF(B71="+","Unit",IF(ISERROR(OFFSET('HARGA SATUAN'!$E$6,MATCH(RAB!C71,'HARGA SATUAN'!$C$7:$C$1492,0),0)),"",OFFSET('HARGA SATUAN'!$E$6,MATCH(RAB!C71,'HARGA SATUAN'!$C$7:$C$1492,0),0)))</f>
        <v>Bh</v>
      </c>
      <c r="F71" s="500">
        <f>F64*3</f>
        <v>3</v>
      </c>
      <c r="G71" s="360">
        <f ca="1">IF(ISERROR(OFFSET('HARGA SATUAN'!$I$6,MATCH(RAB!C71,'HARGA SATUAN'!$C$7:$C$1492,0),0)),0,OFFSET('HARGA SATUAN'!$I$6,MATCH(RAB!C71,'HARGA SATUAN'!$C$7:$C$1492,0),0))</f>
        <v>18000</v>
      </c>
      <c r="H71" s="361">
        <f t="shared" ca="1" si="16"/>
        <v>0</v>
      </c>
      <c r="I71" s="361">
        <f t="shared" ca="1" si="17"/>
        <v>54000</v>
      </c>
      <c r="J71" s="361">
        <f t="shared" ca="1" si="18"/>
        <v>0</v>
      </c>
      <c r="K71" s="362">
        <f t="shared" ca="1" si="19"/>
        <v>54000</v>
      </c>
    </row>
    <row r="72" spans="2:11">
      <c r="B72" s="517">
        <v>6</v>
      </c>
      <c r="C72" s="518" t="s">
        <v>1629</v>
      </c>
      <c r="D72" s="358" t="str">
        <f ca="1">IF(ISERROR(OFFSET('HARGA SATUAN'!$D$6,MATCH(RAB!C72,'HARGA SATUAN'!$C$7:$C$1492,0),0)),"",OFFSET('HARGA SATUAN'!$D$6,MATCH(RAB!C72,'HARGA SATUAN'!$C$7:$C$1492,0),0))</f>
        <v/>
      </c>
      <c r="E72" s="359" t="str">
        <f ca="1">IF(B72="+","Unit",IF(ISERROR(OFFSET('HARGA SATUAN'!$E$6,MATCH(RAB!C72,'HARGA SATUAN'!$C$7:$C$1492,0),0)),"",OFFSET('HARGA SATUAN'!$E$6,MATCH(RAB!C72,'HARGA SATUAN'!$C$7:$C$1492,0),0)))</f>
        <v/>
      </c>
      <c r="F72" s="500">
        <f>F64*13</f>
        <v>13</v>
      </c>
      <c r="G72" s="360">
        <f ca="1">IF(ISERROR(OFFSET('HARGA SATUAN'!$I$6,MATCH(RAB!C72,'HARGA SATUAN'!$C$7:$C$1492,0),0)),0,OFFSET('HARGA SATUAN'!$I$6,MATCH(RAB!C72,'HARGA SATUAN'!$C$7:$C$1492,0),0))</f>
        <v>0</v>
      </c>
      <c r="H72" s="361">
        <f t="shared" ca="1" si="16"/>
        <v>0</v>
      </c>
      <c r="I72" s="361">
        <f t="shared" ca="1" si="17"/>
        <v>0</v>
      </c>
      <c r="J72" s="361">
        <f t="shared" ca="1" si="18"/>
        <v>0</v>
      </c>
      <c r="K72" s="362">
        <f t="shared" ca="1" si="19"/>
        <v>0</v>
      </c>
    </row>
    <row r="73" spans="2:11">
      <c r="B73" s="517">
        <v>7</v>
      </c>
      <c r="C73" s="518" t="s">
        <v>163</v>
      </c>
      <c r="D73" s="358" t="str">
        <f ca="1">IF(ISERROR(OFFSET('HARGA SATUAN'!$D$6,MATCH(RAB!C73,'HARGA SATUAN'!$C$7:$C$1492,0),0)),"",OFFSET('HARGA SATUAN'!$D$6,MATCH(RAB!C73,'HARGA SATUAN'!$C$7:$C$1492,0),0))</f>
        <v>HDW</v>
      </c>
      <c r="E73" s="359" t="str">
        <f ca="1">IF(B73="+","Unit",IF(ISERROR(OFFSET('HARGA SATUAN'!$E$6,MATCH(RAB!C73,'HARGA SATUAN'!$C$7:$C$1492,0),0)),"",OFFSET('HARGA SATUAN'!$E$6,MATCH(RAB!C73,'HARGA SATUAN'!$C$7:$C$1492,0),0)))</f>
        <v>Bh</v>
      </c>
      <c r="F73" s="500">
        <f>F64*22</f>
        <v>22</v>
      </c>
      <c r="G73" s="360">
        <f ca="1">IF(ISERROR(OFFSET('HARGA SATUAN'!$I$6,MATCH(RAB!C73,'HARGA SATUAN'!$C$7:$C$1492,0),0)),0,OFFSET('HARGA SATUAN'!$I$6,MATCH(RAB!C73,'HARGA SATUAN'!$C$7:$C$1492,0),0))</f>
        <v>7938</v>
      </c>
      <c r="H73" s="361">
        <f t="shared" ca="1" si="16"/>
        <v>0</v>
      </c>
      <c r="I73" s="361">
        <f t="shared" ca="1" si="17"/>
        <v>174636</v>
      </c>
      <c r="J73" s="361">
        <f t="shared" ca="1" si="18"/>
        <v>0</v>
      </c>
      <c r="K73" s="362">
        <f t="shared" ca="1" si="19"/>
        <v>174636</v>
      </c>
    </row>
    <row r="74" spans="2:11">
      <c r="B74" s="517">
        <v>8</v>
      </c>
      <c r="C74" s="518" t="s">
        <v>176</v>
      </c>
      <c r="D74" s="358" t="str">
        <f ca="1">IF(ISERROR(OFFSET('HARGA SATUAN'!$D$6,MATCH(RAB!C74,'HARGA SATUAN'!$C$7:$C$1492,0),0)),"",OFFSET('HARGA SATUAN'!$D$6,MATCH(RAB!C74,'HARGA SATUAN'!$C$7:$C$1492,0),0))</f>
        <v>HDW</v>
      </c>
      <c r="E74" s="359" t="str">
        <f ca="1">IF(B74="+","Unit",IF(ISERROR(OFFSET('HARGA SATUAN'!$E$6,MATCH(RAB!C74,'HARGA SATUAN'!$C$7:$C$1492,0),0)),"",OFFSET('HARGA SATUAN'!$E$6,MATCH(RAB!C74,'HARGA SATUAN'!$C$7:$C$1492,0),0)))</f>
        <v>Bh</v>
      </c>
      <c r="F74" s="500">
        <f>F64*1</f>
        <v>1</v>
      </c>
      <c r="G74" s="360">
        <f ca="1">IF(ISERROR(OFFSET('HARGA SATUAN'!$I$6,MATCH(RAB!C74,'HARGA SATUAN'!$C$7:$C$1492,0),0)),0,OFFSET('HARGA SATUAN'!$I$6,MATCH(RAB!C74,'HARGA SATUAN'!$C$7:$C$1492,0),0))</f>
        <v>404600</v>
      </c>
      <c r="H74" s="361">
        <f t="shared" ca="1" si="16"/>
        <v>0</v>
      </c>
      <c r="I74" s="361">
        <f t="shared" ca="1" si="17"/>
        <v>404600</v>
      </c>
      <c r="J74" s="361">
        <f t="shared" ca="1" si="18"/>
        <v>0</v>
      </c>
      <c r="K74" s="362">
        <f t="shared" ca="1" si="19"/>
        <v>404600</v>
      </c>
    </row>
    <row r="75" spans="2:11">
      <c r="B75" s="517">
        <v>9</v>
      </c>
      <c r="C75" s="518" t="s">
        <v>184</v>
      </c>
      <c r="D75" s="358" t="str">
        <f ca="1">IF(ISERROR(OFFSET('HARGA SATUAN'!$D$6,MATCH(RAB!C75,'HARGA SATUAN'!$C$7:$C$1492,0),0)),"",OFFSET('HARGA SATUAN'!$D$6,MATCH(RAB!C75,'HARGA SATUAN'!$C$7:$C$1492,0),0))</f>
        <v>HDW</v>
      </c>
      <c r="E75" s="359" t="str">
        <f ca="1">IF(B75="+","Unit",IF(ISERROR(OFFSET('HARGA SATUAN'!$E$6,MATCH(RAB!C75,'HARGA SATUAN'!$C$7:$C$1492,0),0)),"",OFFSET('HARGA SATUAN'!$E$6,MATCH(RAB!C75,'HARGA SATUAN'!$C$7:$C$1492,0),0)))</f>
        <v>Bh</v>
      </c>
      <c r="F75" s="500">
        <f>F64*3</f>
        <v>3</v>
      </c>
      <c r="G75" s="360">
        <f ca="1">IF(ISERROR(OFFSET('HARGA SATUAN'!$I$6,MATCH(RAB!C75,'HARGA SATUAN'!$C$7:$C$1492,0),0)),0,OFFSET('HARGA SATUAN'!$I$6,MATCH(RAB!C75,'HARGA SATUAN'!$C$7:$C$1492,0),0))</f>
        <v>15900</v>
      </c>
      <c r="H75" s="361">
        <f t="shared" ca="1" si="16"/>
        <v>0</v>
      </c>
      <c r="I75" s="361">
        <f t="shared" ca="1" si="17"/>
        <v>47700</v>
      </c>
      <c r="J75" s="361">
        <f t="shared" ca="1" si="18"/>
        <v>0</v>
      </c>
      <c r="K75" s="362">
        <f t="shared" ca="1" si="19"/>
        <v>47700</v>
      </c>
    </row>
    <row r="76" spans="2:11">
      <c r="B76" s="517">
        <v>10</v>
      </c>
      <c r="C76" s="518" t="s">
        <v>592</v>
      </c>
      <c r="D76" s="358" t="str">
        <f ca="1">IF(ISERROR(OFFSET('HARGA SATUAN'!$D$6,MATCH(RAB!C76,'HARGA SATUAN'!$C$7:$C$1492,0),0)),"",OFFSET('HARGA SATUAN'!$D$6,MATCH(RAB!C76,'HARGA SATUAN'!$C$7:$C$1492,0),0))</f>
        <v>HDW</v>
      </c>
      <c r="E76" s="359" t="str">
        <f ca="1">IF(B76="+","Unit",IF(ISERROR(OFFSET('HARGA SATUAN'!$E$6,MATCH(RAB!C76,'HARGA SATUAN'!$C$7:$C$1492,0),0)),"",OFFSET('HARGA SATUAN'!$E$6,MATCH(RAB!C76,'HARGA SATUAN'!$C$7:$C$1492,0),0)))</f>
        <v>Bh</v>
      </c>
      <c r="F76" s="500">
        <f>F64*5</f>
        <v>5</v>
      </c>
      <c r="G76" s="360">
        <f ca="1">IF(ISERROR(OFFSET('HARGA SATUAN'!$I$6,MATCH(RAB!C76,'HARGA SATUAN'!$C$7:$C$1492,0),0)),0,OFFSET('HARGA SATUAN'!$I$6,MATCH(RAB!C76,'HARGA SATUAN'!$C$7:$C$1492,0),0))</f>
        <v>283100</v>
      </c>
      <c r="H76" s="361">
        <f t="shared" ca="1" si="16"/>
        <v>0</v>
      </c>
      <c r="I76" s="361">
        <f t="shared" ca="1" si="17"/>
        <v>1415500</v>
      </c>
      <c r="J76" s="361">
        <f t="shared" ca="1" si="18"/>
        <v>0</v>
      </c>
      <c r="K76" s="362">
        <f t="shared" ca="1" si="19"/>
        <v>1415500</v>
      </c>
    </row>
    <row r="77" spans="2:11">
      <c r="B77" s="517">
        <v>11</v>
      </c>
      <c r="C77" s="518" t="s">
        <v>593</v>
      </c>
      <c r="D77" s="358" t="str">
        <f ca="1">IF(ISERROR(OFFSET('HARGA SATUAN'!$D$6,MATCH(RAB!C77,'HARGA SATUAN'!$C$7:$C$1492,0),0)),"",OFFSET('HARGA SATUAN'!$D$6,MATCH(RAB!C77,'HARGA SATUAN'!$C$7:$C$1492,0),0))</f>
        <v>HDW</v>
      </c>
      <c r="E77" s="359" t="str">
        <f ca="1">IF(B77="+","Unit",IF(ISERROR(OFFSET('HARGA SATUAN'!$E$6,MATCH(RAB!C77,'HARGA SATUAN'!$C$7:$C$1492,0),0)),"",OFFSET('HARGA SATUAN'!$E$6,MATCH(RAB!C77,'HARGA SATUAN'!$C$7:$C$1492,0),0)))</f>
        <v>Bh</v>
      </c>
      <c r="F77" s="500">
        <f>F64*4</f>
        <v>4</v>
      </c>
      <c r="G77" s="360">
        <f ca="1">IF(ISERROR(OFFSET('HARGA SATUAN'!$I$6,MATCH(RAB!C77,'HARGA SATUAN'!$C$7:$C$1492,0),0)),0,OFFSET('HARGA SATUAN'!$I$6,MATCH(RAB!C77,'HARGA SATUAN'!$C$7:$C$1492,0),0))</f>
        <v>380500</v>
      </c>
      <c r="H77" s="361">
        <f t="shared" ca="1" si="16"/>
        <v>0</v>
      </c>
      <c r="I77" s="361">
        <f t="shared" ca="1" si="17"/>
        <v>1522000</v>
      </c>
      <c r="J77" s="361">
        <f t="shared" ca="1" si="18"/>
        <v>0</v>
      </c>
      <c r="K77" s="362">
        <f t="shared" ca="1" si="19"/>
        <v>1522000</v>
      </c>
    </row>
    <row r="78" spans="2:11">
      <c r="B78" s="517">
        <v>12</v>
      </c>
      <c r="C78" s="518" t="s">
        <v>208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Bh</v>
      </c>
      <c r="F78" s="500">
        <f>F64*3</f>
        <v>3</v>
      </c>
      <c r="G78" s="360">
        <f ca="1">IF(ISERROR(OFFSET('HARGA SATUAN'!$I$6,MATCH(RAB!C78,'HARGA SATUAN'!$C$7:$C$1492,0),0)),0,OFFSET('HARGA SATUAN'!$I$6,MATCH(RAB!C78,'HARGA SATUAN'!$C$7:$C$1492,0),0))</f>
        <v>173400</v>
      </c>
      <c r="H78" s="361">
        <f t="shared" ca="1" si="16"/>
        <v>0</v>
      </c>
      <c r="I78" s="361">
        <f t="shared" ca="1" si="17"/>
        <v>520200</v>
      </c>
      <c r="J78" s="361">
        <f t="shared" ca="1" si="18"/>
        <v>0</v>
      </c>
      <c r="K78" s="362">
        <f t="shared" ca="1" si="19"/>
        <v>520200</v>
      </c>
    </row>
    <row r="79" spans="2:11">
      <c r="B79" s="517">
        <v>13</v>
      </c>
      <c r="C79" s="518" t="s">
        <v>247</v>
      </c>
      <c r="D79" s="358" t="str">
        <f ca="1">IF(ISERROR(OFFSET('HARGA SATUAN'!$D$6,MATCH(RAB!C79,'HARGA SATUAN'!$C$7:$C$1492,0),0)),"",OFFSET('HARGA SATUAN'!$D$6,MATCH(RAB!C79,'HARGA SATUAN'!$C$7:$C$1492,0),0))</f>
        <v>HDW</v>
      </c>
      <c r="E79" s="359" t="str">
        <f ca="1">IF(B79="+","Unit",IF(ISERROR(OFFSET('HARGA SATUAN'!$E$6,MATCH(RAB!C79,'HARGA SATUAN'!$C$7:$C$1492,0),0)),"",OFFSET('HARGA SATUAN'!$E$6,MATCH(RAB!C79,'HARGA SATUAN'!$C$7:$C$1492,0),0)))</f>
        <v>Bh</v>
      </c>
      <c r="F79" s="500">
        <f>F64*1</f>
        <v>1</v>
      </c>
      <c r="G79" s="360">
        <f ca="1">IF(ISERROR(OFFSET('HARGA SATUAN'!$I$6,MATCH(RAB!C79,'HARGA SATUAN'!$C$7:$C$1492,0),0)),0,OFFSET('HARGA SATUAN'!$I$6,MATCH(RAB!C79,'HARGA SATUAN'!$C$7:$C$1492,0),0))</f>
        <v>57690</v>
      </c>
      <c r="H79" s="361">
        <f t="shared" ca="1" si="16"/>
        <v>0</v>
      </c>
      <c r="I79" s="361">
        <f t="shared" ca="1" si="17"/>
        <v>57690</v>
      </c>
      <c r="J79" s="361">
        <f t="shared" ca="1" si="18"/>
        <v>0</v>
      </c>
      <c r="K79" s="362">
        <f t="shared" ca="1" si="19"/>
        <v>57690</v>
      </c>
    </row>
    <row r="80" spans="2:11">
      <c r="B80" s="517">
        <v>14</v>
      </c>
      <c r="C80" s="518" t="s">
        <v>234</v>
      </c>
      <c r="D80" s="358" t="str">
        <f ca="1">IF(ISERROR(OFFSET('HARGA SATUAN'!$D$6,MATCH(RAB!C80,'HARGA SATUAN'!$C$7:$C$1492,0),0)),"",OFFSET('HARGA SATUAN'!$D$6,MATCH(RAB!C80,'HARGA SATUAN'!$C$7:$C$1492,0),0))</f>
        <v>HDW</v>
      </c>
      <c r="E80" s="359" t="str">
        <f ca="1">IF(B80="+","Unit",IF(ISERROR(OFFSET('HARGA SATUAN'!$E$6,MATCH(RAB!C80,'HARGA SATUAN'!$C$7:$C$1492,0),0)),"",OFFSET('HARGA SATUAN'!$E$6,MATCH(RAB!C80,'HARGA SATUAN'!$C$7:$C$1492,0),0)))</f>
        <v>Bh</v>
      </c>
      <c r="F80" s="500">
        <f>F64*2</f>
        <v>2</v>
      </c>
      <c r="G80" s="360">
        <f ca="1">IF(ISERROR(OFFSET('HARGA SATUAN'!$I$6,MATCH(RAB!C80,'HARGA SATUAN'!$C$7:$C$1492,0),0)),0,OFFSET('HARGA SATUAN'!$I$6,MATCH(RAB!C80,'HARGA SATUAN'!$C$7:$C$1492,0),0))</f>
        <v>67500</v>
      </c>
      <c r="H80" s="361">
        <f t="shared" ca="1" si="16"/>
        <v>0</v>
      </c>
      <c r="I80" s="361">
        <f t="shared" ca="1" si="17"/>
        <v>135000</v>
      </c>
      <c r="J80" s="361">
        <f t="shared" ca="1" si="18"/>
        <v>0</v>
      </c>
      <c r="K80" s="362">
        <f t="shared" ca="1" si="19"/>
        <v>135000</v>
      </c>
    </row>
    <row r="81" spans="2:11">
      <c r="B81" s="517">
        <v>15</v>
      </c>
      <c r="C81" s="518" t="s">
        <v>267</v>
      </c>
      <c r="D81" s="358" t="str">
        <f ca="1">IF(ISERROR(OFFSET('HARGA SATUAN'!$D$6,MATCH(RAB!C81,'HARGA SATUAN'!$C$7:$C$1492,0),0)),"",OFFSET('HARGA SATUAN'!$D$6,MATCH(RAB!C81,'HARGA SATUAN'!$C$7:$C$1492,0),0))</f>
        <v>HDW</v>
      </c>
      <c r="E81" s="359" t="str">
        <f ca="1">IF(B81="+","Unit",IF(ISERROR(OFFSET('HARGA SATUAN'!$E$6,MATCH(RAB!C81,'HARGA SATUAN'!$C$7:$C$1492,0),0)),"",OFFSET('HARGA SATUAN'!$E$6,MATCH(RAB!C81,'HARGA SATUAN'!$C$7:$C$1492,0),0)))</f>
        <v>Bh</v>
      </c>
      <c r="F81" s="500">
        <f>F64*2</f>
        <v>2</v>
      </c>
      <c r="G81" s="360">
        <f ca="1">IF(ISERROR(OFFSET('HARGA SATUAN'!$I$6,MATCH(RAB!C81,'HARGA SATUAN'!$C$7:$C$1492,0),0)),0,OFFSET('HARGA SATUAN'!$I$6,MATCH(RAB!C81,'HARGA SATUAN'!$C$7:$C$1492,0),0))</f>
        <v>129000</v>
      </c>
      <c r="H81" s="361">
        <f t="shared" ca="1" si="16"/>
        <v>0</v>
      </c>
      <c r="I81" s="361">
        <f t="shared" ca="1" si="17"/>
        <v>258000</v>
      </c>
      <c r="J81" s="361">
        <f t="shared" ca="1" si="18"/>
        <v>0</v>
      </c>
      <c r="K81" s="362">
        <f t="shared" ca="1" si="19"/>
        <v>258000</v>
      </c>
    </row>
    <row r="82" spans="2:11">
      <c r="B82" s="517">
        <v>16</v>
      </c>
      <c r="C82" s="518" t="s">
        <v>607</v>
      </c>
      <c r="D82" s="358" t="str">
        <f ca="1">IF(ISERROR(OFFSET('HARGA SATUAN'!$D$6,MATCH(RAB!C82,'HARGA SATUAN'!$C$7:$C$1492,0),0)),"",OFFSET('HARGA SATUAN'!$D$6,MATCH(RAB!C82,'HARGA SATUAN'!$C$7:$C$1492,0),0))</f>
        <v>HDW</v>
      </c>
      <c r="E82" s="510" t="s">
        <v>14</v>
      </c>
      <c r="F82" s="500">
        <f>F64*4</f>
        <v>4</v>
      </c>
      <c r="G82" s="360">
        <f ca="1">IF(ISERROR(OFFSET('HARGA SATUAN'!$I$6,MATCH(RAB!C82,'HARGA SATUAN'!$C$7:$C$1492,0),0)),0,OFFSET('HARGA SATUAN'!$I$6,MATCH(RAB!C82,'HARGA SATUAN'!$C$7:$C$1492,0),0))</f>
        <v>250000</v>
      </c>
      <c r="H82" s="361">
        <f t="shared" ca="1" si="16"/>
        <v>0</v>
      </c>
      <c r="I82" s="361">
        <f t="shared" ca="1" si="17"/>
        <v>1000000</v>
      </c>
      <c r="J82" s="361">
        <f t="shared" ca="1" si="18"/>
        <v>0</v>
      </c>
      <c r="K82" s="362">
        <f t="shared" ca="1" si="19"/>
        <v>1000000</v>
      </c>
    </row>
    <row r="83" spans="2:11">
      <c r="B83" s="517">
        <v>17</v>
      </c>
      <c r="C83" s="518" t="s">
        <v>784</v>
      </c>
      <c r="D83" s="358" t="str">
        <f ca="1">IF(ISERROR(OFFSET('HARGA SATUAN'!$D$6,MATCH(RAB!C83,'HARGA SATUAN'!$C$7:$C$1492,0),0)),"",OFFSET('HARGA SATUAN'!$D$6,MATCH(RAB!C83,'HARGA SATUAN'!$C$7:$C$1492,0),0))</f>
        <v>JASA</v>
      </c>
      <c r="E83" s="510" t="s">
        <v>14</v>
      </c>
      <c r="F83" s="500">
        <f>F64*1</f>
        <v>1</v>
      </c>
      <c r="G83" s="360">
        <f ca="1">IF(ISERROR(OFFSET('HARGA SATUAN'!$I$6,MATCH(RAB!C83,'HARGA SATUAN'!$C$7:$C$1492,0),0)),0,OFFSET('HARGA SATUAN'!$I$6,MATCH(RAB!C83,'HARGA SATUAN'!$C$7:$C$1492,0),0))</f>
        <v>2953300</v>
      </c>
      <c r="H83" s="361">
        <f t="shared" ca="1" si="16"/>
        <v>0</v>
      </c>
      <c r="I83" s="361">
        <f t="shared" ca="1" si="17"/>
        <v>0</v>
      </c>
      <c r="J83" s="361">
        <f t="shared" ca="1" si="18"/>
        <v>2953300</v>
      </c>
      <c r="K83" s="362">
        <f t="shared" ca="1" si="19"/>
        <v>2953300</v>
      </c>
    </row>
    <row r="84" spans="2:11">
      <c r="B84" s="492"/>
      <c r="C84" s="495"/>
      <c r="D84" s="358" t="str">
        <f ca="1">IF(ISERROR(OFFSET('HARGA SATUAN'!$D$6,MATCH(RAB!C84,'HARGA SATUAN'!$C$7:$C$1492,0),0)),"",OFFSET('HARGA SATUAN'!$D$6,MATCH(RAB!C84,'HARGA SATUAN'!$C$7:$C$1492,0),0))</f>
        <v/>
      </c>
      <c r="E84" s="359" t="str">
        <f ca="1">IF(B84="+","Unit",IF(ISERROR(OFFSET('HARGA SATUAN'!$E$6,MATCH(RAB!C84,'HARGA SATUAN'!$C$7:$C$1492,0),0)),"",OFFSET('HARGA SATUAN'!$E$6,MATCH(RAB!C84,'HARGA SATUAN'!$C$7:$C$1492,0),0)))</f>
        <v/>
      </c>
      <c r="F84" s="501"/>
      <c r="G84" s="360">
        <f ca="1">IF(ISERROR(OFFSET('HARGA SATUAN'!$I$6,MATCH(RAB!C84,'HARGA SATUAN'!$C$7:$C$1492,0),0)),0,OFFSET('HARGA SATUAN'!$I$6,MATCH(RAB!C84,'HARGA SATUAN'!$C$7:$C$1492,0),0))</f>
        <v>0</v>
      </c>
      <c r="H84" s="361">
        <f t="shared" ca="1" si="16"/>
        <v>0</v>
      </c>
      <c r="I84" s="361">
        <f t="shared" ca="1" si="17"/>
        <v>0</v>
      </c>
      <c r="J84" s="361">
        <f t="shared" ca="1" si="18"/>
        <v>0</v>
      </c>
      <c r="K84" s="362">
        <f t="shared" ca="1" si="19"/>
        <v>0</v>
      </c>
    </row>
    <row r="85" spans="2:11">
      <c r="B85" s="502" t="s">
        <v>1035</v>
      </c>
      <c r="C85" s="512" t="s">
        <v>1617</v>
      </c>
      <c r="D85" s="358" t="str">
        <f ca="1">IF(ISERROR(OFFSET('HARGA SATUAN'!$D$6,MATCH(RAB!C85,'HARGA SATUAN'!$C$7:$C$1492,0),0)),"",OFFSET('HARGA SATUAN'!$D$6,MATCH(RAB!C85,'HARGA SATUAN'!$C$7:$C$1492,0),0))</f>
        <v/>
      </c>
      <c r="E85" s="359" t="str">
        <f ca="1">IF(B85="+","Unit",IF(ISERROR(OFFSET('HARGA SATUAN'!$E$6,MATCH(RAB!C85,'HARGA SATUAN'!$C$7:$C$1492,0),0)),"",OFFSET('HARGA SATUAN'!$E$6,MATCH(RAB!C85,'HARGA SATUAN'!$C$7:$C$1492,0),0)))</f>
        <v>Unit</v>
      </c>
      <c r="F85" s="500">
        <v>2</v>
      </c>
      <c r="G85" s="360">
        <f ca="1">IF(ISERROR(OFFSET('HARGA SATUAN'!$I$6,MATCH(RAB!C85,'HARGA SATUAN'!$C$7:$C$1492,0),0)),0,OFFSET('HARGA SATUAN'!$I$6,MATCH(RAB!C85,'HARGA SATUAN'!$C$7:$C$1492,0),0))</f>
        <v>0</v>
      </c>
      <c r="H85" s="361">
        <f t="shared" ref="H85:H95" ca="1" si="20">IF(OR(D85="MDU",D85="MDU-KD"),(IF($O$3="RAB NON MDU","PLN KD",G85*F85)),0)</f>
        <v>0</v>
      </c>
      <c r="I85" s="361">
        <f t="shared" ref="I85:I95" ca="1" si="21">IF(D85="HDW",G85*F85,0)</f>
        <v>0</v>
      </c>
      <c r="J85" s="361">
        <f t="shared" ref="J85:J95" ca="1" si="22">IF(D85="JASA",G85*F85,0)</f>
        <v>0</v>
      </c>
      <c r="K85" s="362">
        <f t="shared" ref="K85:K95" ca="1" si="23">SUM(H85:J85)</f>
        <v>0</v>
      </c>
    </row>
    <row r="86" spans="2:11">
      <c r="B86" s="502">
        <v>1</v>
      </c>
      <c r="C86" s="513" t="s">
        <v>29</v>
      </c>
      <c r="D86" s="358" t="str">
        <f ca="1">IF(ISERROR(OFFSET('HARGA SATUAN'!$D$6,MATCH(RAB!C86,'HARGA SATUAN'!$C$7:$C$1492,0),0)),"",OFFSET('HARGA SATUAN'!$D$6,MATCH(RAB!C86,'HARGA SATUAN'!$C$7:$C$1492,0),0))</f>
        <v>HDW</v>
      </c>
      <c r="E86" s="359" t="str">
        <f ca="1">IF(B86="+","Unit",IF(ISERROR(OFFSET('HARGA SATUAN'!$E$6,MATCH(RAB!C86,'HARGA SATUAN'!$C$7:$C$1492,0),0)),"",OFFSET('HARGA SATUAN'!$E$6,MATCH(RAB!C86,'HARGA SATUAN'!$C$7:$C$1492,0),0)))</f>
        <v>Bh</v>
      </c>
      <c r="F86" s="500">
        <f>F85*1</f>
        <v>2</v>
      </c>
      <c r="G86" s="360">
        <f ca="1">IF(ISERROR(OFFSET('HARGA SATUAN'!$I$6,MATCH(RAB!C86,'HARGA SATUAN'!$C$7:$C$1492,0),0)),0,OFFSET('HARGA SATUAN'!$I$6,MATCH(RAB!C86,'HARGA SATUAN'!$C$7:$C$1492,0),0))</f>
        <v>185200</v>
      </c>
      <c r="H86" s="361">
        <f t="shared" ca="1" si="20"/>
        <v>0</v>
      </c>
      <c r="I86" s="361">
        <f t="shared" ca="1" si="21"/>
        <v>370400</v>
      </c>
      <c r="J86" s="361">
        <f t="shared" ca="1" si="22"/>
        <v>0</v>
      </c>
      <c r="K86" s="362">
        <f t="shared" ca="1" si="23"/>
        <v>370400</v>
      </c>
    </row>
    <row r="87" spans="2:11">
      <c r="B87" s="514">
        <v>2</v>
      </c>
      <c r="C87" s="511" t="s">
        <v>30</v>
      </c>
      <c r="D87" s="358" t="str">
        <f ca="1">IF(ISERROR(OFFSET('HARGA SATUAN'!$D$6,MATCH(RAB!C87,'HARGA SATUAN'!$C$7:$C$1492,0),0)),"",OFFSET('HARGA SATUAN'!$D$6,MATCH(RAB!C87,'HARGA SATUAN'!$C$7:$C$1492,0),0))</f>
        <v>HDW</v>
      </c>
      <c r="E87" s="359" t="str">
        <f ca="1">IF(B87="+","Unit",IF(ISERROR(OFFSET('HARGA SATUAN'!$E$6,MATCH(RAB!C87,'HARGA SATUAN'!$C$7:$C$1492,0),0)),"",OFFSET('HARGA SATUAN'!$E$6,MATCH(RAB!C87,'HARGA SATUAN'!$C$7:$C$1492,0),0)))</f>
        <v>Bh</v>
      </c>
      <c r="F87" s="500">
        <f>F85*1</f>
        <v>2</v>
      </c>
      <c r="G87" s="360">
        <f ca="1">IF(ISERROR(OFFSET('HARGA SATUAN'!$I$6,MATCH(RAB!C87,'HARGA SATUAN'!$C$7:$C$1492,0),0)),0,OFFSET('HARGA SATUAN'!$I$6,MATCH(RAB!C87,'HARGA SATUAN'!$C$7:$C$1492,0),0))</f>
        <v>47459</v>
      </c>
      <c r="H87" s="361">
        <f t="shared" ca="1" si="20"/>
        <v>0</v>
      </c>
      <c r="I87" s="361">
        <f t="shared" ca="1" si="21"/>
        <v>94918</v>
      </c>
      <c r="J87" s="361">
        <f t="shared" ca="1" si="22"/>
        <v>0</v>
      </c>
      <c r="K87" s="362">
        <f t="shared" ca="1" si="23"/>
        <v>94918</v>
      </c>
    </row>
    <row r="88" spans="2:11">
      <c r="B88" s="514">
        <v>3</v>
      </c>
      <c r="C88" s="511" t="s">
        <v>31</v>
      </c>
      <c r="D88" s="358" t="str">
        <f ca="1">IF(ISERROR(OFFSET('HARGA SATUAN'!$D$6,MATCH(RAB!C88,'HARGA SATUAN'!$C$7:$C$1492,0),0)),"",OFFSET('HARGA SATUAN'!$D$6,MATCH(RAB!C88,'HARGA SATUAN'!$C$7:$C$1492,0),0))</f>
        <v>HDW</v>
      </c>
      <c r="E88" s="359" t="str">
        <f ca="1">IF(B88="+","Unit",IF(ISERROR(OFFSET('HARGA SATUAN'!$E$6,MATCH(RAB!C88,'HARGA SATUAN'!$C$7:$C$1492,0),0)),"",OFFSET('HARGA SATUAN'!$E$6,MATCH(RAB!C88,'HARGA SATUAN'!$C$7:$C$1492,0),0)))</f>
        <v>Bh</v>
      </c>
      <c r="F88" s="500">
        <f>F85*1</f>
        <v>2</v>
      </c>
      <c r="G88" s="360">
        <f ca="1">IF(ISERROR(OFFSET('HARGA SATUAN'!$I$6,MATCH(RAB!C88,'HARGA SATUAN'!$C$7:$C$1492,0),0)),0,OFFSET('HARGA SATUAN'!$I$6,MATCH(RAB!C88,'HARGA SATUAN'!$C$7:$C$1492,0),0))</f>
        <v>4880</v>
      </c>
      <c r="H88" s="361">
        <f t="shared" ca="1" si="20"/>
        <v>0</v>
      </c>
      <c r="I88" s="361">
        <f t="shared" ca="1" si="21"/>
        <v>9760</v>
      </c>
      <c r="J88" s="361">
        <f t="shared" ca="1" si="22"/>
        <v>0</v>
      </c>
      <c r="K88" s="362">
        <f t="shared" ca="1" si="23"/>
        <v>9760</v>
      </c>
    </row>
    <row r="89" spans="2:11">
      <c r="B89" s="514">
        <v>4</v>
      </c>
      <c r="C89" s="511" t="s">
        <v>32</v>
      </c>
      <c r="D89" s="358" t="str">
        <f ca="1">IF(ISERROR(OFFSET('HARGA SATUAN'!$D$6,MATCH(RAB!C89,'HARGA SATUAN'!$C$7:$C$1492,0),0)),"",OFFSET('HARGA SATUAN'!$D$6,MATCH(RAB!C89,'HARGA SATUAN'!$C$7:$C$1492,0),0))</f>
        <v>HDW</v>
      </c>
      <c r="E89" s="359" t="str">
        <f ca="1">IF(B89="+","Unit",IF(ISERROR(OFFSET('HARGA SATUAN'!$E$6,MATCH(RAB!C89,'HARGA SATUAN'!$C$7:$C$1492,0),0)),"",OFFSET('HARGA SATUAN'!$E$6,MATCH(RAB!C89,'HARGA SATUAN'!$C$7:$C$1492,0),0)))</f>
        <v>Mtr</v>
      </c>
      <c r="F89" s="500">
        <f>F85*10</f>
        <v>20</v>
      </c>
      <c r="G89" s="360">
        <f ca="1">IF(ISERROR(OFFSET('HARGA SATUAN'!$I$6,MATCH(RAB!C89,'HARGA SATUAN'!$C$7:$C$1492,0),0)),0,OFFSET('HARGA SATUAN'!$I$6,MATCH(RAB!C89,'HARGA SATUAN'!$C$7:$C$1492,0),0))</f>
        <v>30000</v>
      </c>
      <c r="H89" s="361">
        <f t="shared" ca="1" si="20"/>
        <v>0</v>
      </c>
      <c r="I89" s="361">
        <f t="shared" ca="1" si="21"/>
        <v>600000</v>
      </c>
      <c r="J89" s="361">
        <f t="shared" ca="1" si="22"/>
        <v>0</v>
      </c>
      <c r="K89" s="362">
        <f t="shared" ca="1" si="23"/>
        <v>600000</v>
      </c>
    </row>
    <row r="90" spans="2:11">
      <c r="B90" s="514">
        <v>5</v>
      </c>
      <c r="C90" s="511" t="s">
        <v>33</v>
      </c>
      <c r="D90" s="358" t="str">
        <f ca="1">IF(ISERROR(OFFSET('HARGA SATUAN'!$D$6,MATCH(RAB!C90,'HARGA SATUAN'!$C$7:$C$1492,0),0)),"",OFFSET('HARGA SATUAN'!$D$6,MATCH(RAB!C90,'HARGA SATUAN'!$C$7:$C$1492,0),0))</f>
        <v>HDW</v>
      </c>
      <c r="E90" s="359" t="str">
        <f ca="1">IF(B90="+","Unit",IF(ISERROR(OFFSET('HARGA SATUAN'!$E$6,MATCH(RAB!C90,'HARGA SATUAN'!$C$7:$C$1492,0),0)),"",OFFSET('HARGA SATUAN'!$E$6,MATCH(RAB!C90,'HARGA SATUAN'!$C$7:$C$1492,0),0)))</f>
        <v>Bh</v>
      </c>
      <c r="F90" s="500">
        <f>F85*2</f>
        <v>4</v>
      </c>
      <c r="G90" s="360">
        <f ca="1">IF(ISERROR(OFFSET('HARGA SATUAN'!$I$6,MATCH(RAB!C90,'HARGA SATUAN'!$C$7:$C$1492,0),0)),0,OFFSET('HARGA SATUAN'!$I$6,MATCH(RAB!C90,'HARGA SATUAN'!$C$7:$C$1492,0),0))</f>
        <v>9500</v>
      </c>
      <c r="H90" s="361">
        <f t="shared" ca="1" si="20"/>
        <v>0</v>
      </c>
      <c r="I90" s="361">
        <f t="shared" ca="1" si="21"/>
        <v>38000</v>
      </c>
      <c r="J90" s="361">
        <f t="shared" ca="1" si="22"/>
        <v>0</v>
      </c>
      <c r="K90" s="362">
        <f t="shared" ca="1" si="23"/>
        <v>38000</v>
      </c>
    </row>
    <row r="91" spans="2:11">
      <c r="B91" s="514">
        <v>6</v>
      </c>
      <c r="C91" s="511" t="s">
        <v>34</v>
      </c>
      <c r="D91" s="358" t="str">
        <f ca="1">IF(ISERROR(OFFSET('HARGA SATUAN'!$D$6,MATCH(RAB!C91,'HARGA SATUAN'!$C$7:$C$1492,0),0)),"",OFFSET('HARGA SATUAN'!$D$6,MATCH(RAB!C91,'HARGA SATUAN'!$C$7:$C$1492,0),0))</f>
        <v>HDW</v>
      </c>
      <c r="E91" s="359" t="str">
        <f ca="1">IF(B91="+","Unit",IF(ISERROR(OFFSET('HARGA SATUAN'!$E$6,MATCH(RAB!C91,'HARGA SATUAN'!$C$7:$C$1492,0),0)),"",OFFSET('HARGA SATUAN'!$E$6,MATCH(RAB!C91,'HARGA SATUAN'!$C$7:$C$1492,0),0)))</f>
        <v>Bh</v>
      </c>
      <c r="F91" s="500">
        <f>F85*5.5</f>
        <v>11</v>
      </c>
      <c r="G91" s="360">
        <f ca="1">IF(ISERROR(OFFSET('HARGA SATUAN'!$I$6,MATCH(RAB!C91,'HARGA SATUAN'!$C$7:$C$1492,0),0)),0,OFFSET('HARGA SATUAN'!$I$6,MATCH(RAB!C91,'HARGA SATUAN'!$C$7:$C$1492,0),0))</f>
        <v>6100</v>
      </c>
      <c r="H91" s="361">
        <f t="shared" ca="1" si="20"/>
        <v>0</v>
      </c>
      <c r="I91" s="361">
        <f t="shared" ca="1" si="21"/>
        <v>67100</v>
      </c>
      <c r="J91" s="361">
        <f t="shared" ca="1" si="22"/>
        <v>0</v>
      </c>
      <c r="K91" s="362">
        <f t="shared" ca="1" si="23"/>
        <v>67100</v>
      </c>
    </row>
    <row r="92" spans="2:11">
      <c r="B92" s="514">
        <v>7</v>
      </c>
      <c r="C92" s="511" t="s">
        <v>35</v>
      </c>
      <c r="D92" s="358" t="str">
        <f ca="1">IF(ISERROR(OFFSET('HARGA SATUAN'!$D$6,MATCH(RAB!C92,'HARGA SATUAN'!$C$7:$C$1492,0),0)),"",OFFSET('HARGA SATUAN'!$D$6,MATCH(RAB!C92,'HARGA SATUAN'!$C$7:$C$1492,0),0))</f>
        <v>HDW</v>
      </c>
      <c r="E92" s="359" t="str">
        <f ca="1">IF(B92="+","Unit",IF(ISERROR(OFFSET('HARGA SATUAN'!$E$6,MATCH(RAB!C92,'HARGA SATUAN'!$C$7:$C$1492,0),0)),"",OFFSET('HARGA SATUAN'!$E$6,MATCH(RAB!C92,'HARGA SATUAN'!$C$7:$C$1492,0),0)))</f>
        <v>Bh</v>
      </c>
      <c r="F92" s="500">
        <f>F85*6</f>
        <v>12</v>
      </c>
      <c r="G92" s="360">
        <f ca="1">IF(ISERROR(OFFSET('HARGA SATUAN'!$I$6,MATCH(RAB!C92,'HARGA SATUAN'!$C$7:$C$1492,0),0)),0,OFFSET('HARGA SATUAN'!$I$6,MATCH(RAB!C92,'HARGA SATUAN'!$C$7:$C$1492,0),0))</f>
        <v>2300</v>
      </c>
      <c r="H92" s="361">
        <f t="shared" ca="1" si="20"/>
        <v>0</v>
      </c>
      <c r="I92" s="361">
        <f t="shared" ca="1" si="21"/>
        <v>27600</v>
      </c>
      <c r="J92" s="361">
        <f t="shared" ca="1" si="22"/>
        <v>0</v>
      </c>
      <c r="K92" s="362">
        <f t="shared" ca="1" si="23"/>
        <v>27600</v>
      </c>
    </row>
    <row r="93" spans="2:11">
      <c r="B93" s="514">
        <v>8</v>
      </c>
      <c r="C93" s="511" t="s">
        <v>1618</v>
      </c>
      <c r="D93" s="358" t="str">
        <f ca="1">IF(ISERROR(OFFSET('HARGA SATUAN'!$D$6,MATCH(RAB!C93,'HARGA SATUAN'!$C$7:$C$1492,0),0)),"",OFFSET('HARGA SATUAN'!$D$6,MATCH(RAB!C93,'HARGA SATUAN'!$C$7:$C$1492,0),0))</f>
        <v>HDW</v>
      </c>
      <c r="E93" s="359" t="str">
        <f ca="1">IF(B93="+","Unit",IF(ISERROR(OFFSET('HARGA SATUAN'!$E$6,MATCH(RAB!C93,'HARGA SATUAN'!$C$7:$C$1492,0),0)),"",OFFSET('HARGA SATUAN'!$E$6,MATCH(RAB!C93,'HARGA SATUAN'!$C$7:$C$1492,0),0)))</f>
        <v>Mtr</v>
      </c>
      <c r="F93" s="500">
        <f>F85*4.8</f>
        <v>9.6</v>
      </c>
      <c r="G93" s="360">
        <f ca="1">IF(ISERROR(OFFSET('HARGA SATUAN'!$I$6,MATCH(RAB!C93,'HARGA SATUAN'!$C$7:$C$1492,0),0)),0,OFFSET('HARGA SATUAN'!$I$6,MATCH(RAB!C93,'HARGA SATUAN'!$C$7:$C$1492,0),0))</f>
        <v>23310</v>
      </c>
      <c r="H93" s="361">
        <f t="shared" ca="1" si="20"/>
        <v>0</v>
      </c>
      <c r="I93" s="361">
        <f t="shared" ca="1" si="21"/>
        <v>223776</v>
      </c>
      <c r="J93" s="361">
        <f t="shared" ca="1" si="22"/>
        <v>0</v>
      </c>
      <c r="K93" s="362">
        <f t="shared" ca="1" si="23"/>
        <v>223776</v>
      </c>
    </row>
    <row r="94" spans="2:11">
      <c r="B94" s="514">
        <v>9</v>
      </c>
      <c r="C94" s="511" t="s">
        <v>736</v>
      </c>
      <c r="D94" s="358" t="str">
        <f ca="1">IF(ISERROR(OFFSET('HARGA SATUAN'!$D$6,MATCH(RAB!C94,'HARGA SATUAN'!$C$7:$C$1492,0),0)),"",OFFSET('HARGA SATUAN'!$D$6,MATCH(RAB!C94,'HARGA SATUAN'!$C$7:$C$1492,0),0))</f>
        <v>JASA</v>
      </c>
      <c r="E94" s="359" t="str">
        <f ca="1">IF(B94="+","Unit",IF(ISERROR(OFFSET('HARGA SATUAN'!$E$6,MATCH(RAB!C94,'HARGA SATUAN'!$C$7:$C$1492,0),0)),"",OFFSET('HARGA SATUAN'!$E$6,MATCH(RAB!C94,'HARGA SATUAN'!$C$7:$C$1492,0),0)))</f>
        <v>Unit</v>
      </c>
      <c r="F94" s="500">
        <f>F85*1</f>
        <v>2</v>
      </c>
      <c r="G94" s="360">
        <f ca="1">IF(ISERROR(OFFSET('HARGA SATUAN'!$I$6,MATCH(RAB!C94,'HARGA SATUAN'!$C$7:$C$1492,0),0)),0,OFFSET('HARGA SATUAN'!$I$6,MATCH(RAB!C94,'HARGA SATUAN'!$C$7:$C$1492,0),0))</f>
        <v>65400</v>
      </c>
      <c r="H94" s="361">
        <f t="shared" ca="1" si="20"/>
        <v>0</v>
      </c>
      <c r="I94" s="361">
        <f t="shared" ca="1" si="21"/>
        <v>0</v>
      </c>
      <c r="J94" s="361">
        <f t="shared" ca="1" si="22"/>
        <v>130800</v>
      </c>
      <c r="K94" s="362">
        <f t="shared" ca="1" si="23"/>
        <v>130800</v>
      </c>
    </row>
    <row r="95" spans="2:11">
      <c r="B95" s="492"/>
      <c r="C95" s="495"/>
      <c r="D95" s="358" t="str">
        <f ca="1">IF(ISERROR(OFFSET('HARGA SATUAN'!$D$6,MATCH(RAB!C95,'HARGA SATUAN'!$C$7:$C$1492,0),0)),"",OFFSET('HARGA SATUAN'!$D$6,MATCH(RAB!C95,'HARGA SATUAN'!$C$7:$C$1492,0),0))</f>
        <v/>
      </c>
      <c r="E95" s="359" t="str">
        <f ca="1">IF(B95="+","Unit",IF(ISERROR(OFFSET('HARGA SATUAN'!$E$6,MATCH(RAB!C95,'HARGA SATUAN'!$C$7:$C$1492,0),0)),"",OFFSET('HARGA SATUAN'!$E$6,MATCH(RAB!C95,'HARGA SATUAN'!$C$7:$C$1492,0),0)))</f>
        <v/>
      </c>
      <c r="F95" s="501"/>
      <c r="G95" s="360">
        <f ca="1">IF(ISERROR(OFFSET('HARGA SATUAN'!$I$6,MATCH(RAB!C95,'HARGA SATUAN'!$C$7:$C$1492,0),0)),0,OFFSET('HARGA SATUAN'!$I$6,MATCH(RAB!C95,'HARGA SATUAN'!$C$7:$C$1492,0),0))</f>
        <v>0</v>
      </c>
      <c r="H95" s="361">
        <f t="shared" ca="1" si="20"/>
        <v>0</v>
      </c>
      <c r="I95" s="361">
        <f t="shared" ca="1" si="21"/>
        <v>0</v>
      </c>
      <c r="J95" s="361">
        <f t="shared" ca="1" si="22"/>
        <v>0</v>
      </c>
      <c r="K95" s="362">
        <f t="shared" ca="1" si="23"/>
        <v>0</v>
      </c>
    </row>
    <row r="96" spans="2:11">
      <c r="B96" s="493" t="s">
        <v>1609</v>
      </c>
      <c r="C96" s="499" t="s">
        <v>1616</v>
      </c>
      <c r="D96" s="358" t="str">
        <f ca="1">IF(ISERROR(OFFSET('HARGA SATUAN'!$D$6,MATCH(RAB!C96,'HARGA SATUAN'!$C$7:$C$1492,0),0)),"",OFFSET('HARGA SATUAN'!$D$6,MATCH(RAB!C96,'HARGA SATUAN'!$C$7:$C$1492,0),0))</f>
        <v/>
      </c>
      <c r="E96" s="359" t="str">
        <f ca="1">IF(B96="+","Unit",IF(ISERROR(OFFSET('HARGA SATUAN'!$E$6,MATCH(RAB!C96,'HARGA SATUAN'!$C$7:$C$1492,0),0)),"",OFFSET('HARGA SATUAN'!$E$6,MATCH(RAB!C96,'HARGA SATUAN'!$C$7:$C$1492,0),0)))</f>
        <v/>
      </c>
      <c r="F96" s="368"/>
      <c r="G96" s="360">
        <f ca="1">IF(ISERROR(OFFSET('HARGA SATUAN'!$I$6,MATCH(RAB!C96,'HARGA SATUAN'!$C$7:$C$1492,0),0)),0,OFFSET('HARGA SATUAN'!$I$6,MATCH(RAB!C96,'HARGA SATUAN'!$C$7:$C$1492,0),0))</f>
        <v>0</v>
      </c>
      <c r="H96" s="361">
        <f t="shared" ca="1" si="16"/>
        <v>0</v>
      </c>
      <c r="I96" s="361">
        <f t="shared" ca="1" si="17"/>
        <v>0</v>
      </c>
      <c r="J96" s="361">
        <f t="shared" ca="1" si="18"/>
        <v>0</v>
      </c>
      <c r="K96" s="362">
        <f t="shared" ca="1" si="19"/>
        <v>0</v>
      </c>
    </row>
    <row r="97" spans="2:11">
      <c r="B97" s="493" t="s">
        <v>1035</v>
      </c>
      <c r="C97" s="494" t="s">
        <v>1619</v>
      </c>
      <c r="D97" s="358" t="str">
        <f ca="1">IF(ISERROR(OFFSET('HARGA SATUAN'!$D$6,MATCH(RAB!C97,'HARGA SATUAN'!$C$7:$C$1492,0),0)),"",OFFSET('HARGA SATUAN'!$D$6,MATCH(RAB!C97,'HARGA SATUAN'!$C$7:$C$1492,0),0))</f>
        <v/>
      </c>
      <c r="E97" s="359" t="str">
        <f ca="1">IF(B97="+","Unit",IF(ISERROR(OFFSET('HARGA SATUAN'!$E$6,MATCH(RAB!C97,'HARGA SATUAN'!$C$7:$C$1492,0),0)),"",OFFSET('HARGA SATUAN'!$E$6,MATCH(RAB!C97,'HARGA SATUAN'!$C$7:$C$1492,0),0)))</f>
        <v>Unit</v>
      </c>
      <c r="F97" s="498">
        <v>1</v>
      </c>
      <c r="G97" s="360">
        <f ca="1">IF(ISERROR(OFFSET('HARGA SATUAN'!$I$6,MATCH(RAB!C97,'HARGA SATUAN'!$C$7:$C$1492,0),0)),0,OFFSET('HARGA SATUAN'!$I$6,MATCH(RAB!C97,'HARGA SATUAN'!$C$7:$C$1492,0),0))</f>
        <v>0</v>
      </c>
      <c r="H97" s="361">
        <f t="shared" ca="1" si="16"/>
        <v>0</v>
      </c>
      <c r="I97" s="361">
        <f t="shared" ca="1" si="17"/>
        <v>0</v>
      </c>
      <c r="J97" s="361">
        <f t="shared" ca="1" si="18"/>
        <v>0</v>
      </c>
      <c r="K97" s="362">
        <f t="shared" ca="1" si="19"/>
        <v>0</v>
      </c>
    </row>
    <row r="98" spans="2:11" ht="30">
      <c r="B98" s="514">
        <v>1</v>
      </c>
      <c r="C98" s="109" t="s">
        <v>1196</v>
      </c>
      <c r="D98" s="358" t="str">
        <f ca="1">IF(ISERROR(OFFSET('HARGA SATUAN'!$D$6,MATCH(RAB!C98,'HARGA SATUAN'!$C$7:$C$1492,0),0)),"",OFFSET('HARGA SATUAN'!$D$6,MATCH(RAB!C98,'HARGA SATUAN'!$C$7:$C$1492,0),0))</f>
        <v>MDU-KD</v>
      </c>
      <c r="E98" s="359" t="str">
        <f ca="1">IF(B98="+","Unit",IF(ISERROR(OFFSET('HARGA SATUAN'!$E$6,MATCH(RAB!C98,'HARGA SATUAN'!$C$7:$C$1492,0),0)),"",OFFSET('HARGA SATUAN'!$E$6,MATCH(RAB!C98,'HARGA SATUAN'!$C$7:$C$1492,0),0)))</f>
        <v>Bh</v>
      </c>
      <c r="F98" s="498">
        <f>F97*1</f>
        <v>1</v>
      </c>
      <c r="G98" s="360">
        <f ca="1">IF(ISERROR(OFFSET('HARGA SATUAN'!$I$6,MATCH(RAB!C98,'HARGA SATUAN'!$C$7:$C$1492,0),0)),0,OFFSET('HARGA SATUAN'!$I$6,MATCH(RAB!C98,'HARGA SATUAN'!$C$7:$C$1492,0),0))</f>
        <v>1504200</v>
      </c>
      <c r="H98" s="361">
        <f t="shared" ref="H98:H110" ca="1" si="24">IF(OR(D98="MDU",D98="MDU-KD"),(IF($O$3="RAB NON MDU","PLN KD",G98*F98)),0)</f>
        <v>1504200</v>
      </c>
      <c r="I98" s="361">
        <f t="shared" ref="I98:I110" ca="1" si="25">IF(D98="HDW",G98*F98,0)</f>
        <v>0</v>
      </c>
      <c r="J98" s="361">
        <f t="shared" ref="J98:J110" ca="1" si="26">IF(D98="JASA",G98*F98,0)</f>
        <v>0</v>
      </c>
      <c r="K98" s="362">
        <f t="shared" ref="K98:K110" ca="1" si="27">SUM(H98:J98)</f>
        <v>1504200</v>
      </c>
    </row>
    <row r="99" spans="2:11">
      <c r="B99" s="514">
        <v>2</v>
      </c>
      <c r="C99" s="515" t="s">
        <v>516</v>
      </c>
      <c r="D99" s="358" t="str">
        <f ca="1">IF(ISERROR(OFFSET('HARGA SATUAN'!$D$6,MATCH(RAB!C99,'HARGA SATUAN'!$C$7:$C$1492,0),0)),"",OFFSET('HARGA SATUAN'!$D$6,MATCH(RAB!C99,'HARGA SATUAN'!$C$7:$C$1492,0),0))</f>
        <v>MDU-KD</v>
      </c>
      <c r="E99" s="359" t="str">
        <f ca="1">IF(B99="+","Unit",IF(ISERROR(OFFSET('HARGA SATUAN'!$E$6,MATCH(RAB!C99,'HARGA SATUAN'!$C$7:$C$1492,0),0)),"",OFFSET('HARGA SATUAN'!$E$6,MATCH(RAB!C99,'HARGA SATUAN'!$C$7:$C$1492,0),0)))</f>
        <v>Unit</v>
      </c>
      <c r="F99" s="498">
        <f>F97*1</f>
        <v>1</v>
      </c>
      <c r="G99" s="360">
        <f ca="1">IF(ISERROR(OFFSET('HARGA SATUAN'!$I$6,MATCH(RAB!C99,'HARGA SATUAN'!$C$7:$C$1492,0),0)),0,OFFSET('HARGA SATUAN'!$I$6,MATCH(RAB!C99,'HARGA SATUAN'!$C$7:$C$1492,0),0))</f>
        <v>13644300</v>
      </c>
      <c r="H99" s="361">
        <f t="shared" ca="1" si="24"/>
        <v>13644300</v>
      </c>
      <c r="I99" s="361">
        <f t="shared" ca="1" si="25"/>
        <v>0</v>
      </c>
      <c r="J99" s="361">
        <f t="shared" ca="1" si="26"/>
        <v>0</v>
      </c>
      <c r="K99" s="362">
        <f t="shared" ca="1" si="27"/>
        <v>13644300</v>
      </c>
    </row>
    <row r="100" spans="2:11">
      <c r="B100" s="514">
        <v>3</v>
      </c>
      <c r="C100" s="515" t="s">
        <v>1142</v>
      </c>
      <c r="D100" s="358" t="str">
        <f ca="1">IF(ISERROR(OFFSET('HARGA SATUAN'!$D$6,MATCH(RAB!C100,'HARGA SATUAN'!$C$7:$C$1492,0),0)),"",OFFSET('HARGA SATUAN'!$D$6,MATCH(RAB!C100,'HARGA SATUAN'!$C$7:$C$1492,0),0))</f>
        <v>HDW</v>
      </c>
      <c r="E100" s="359" t="str">
        <f ca="1">IF(B100="+","Unit",IF(ISERROR(OFFSET('HARGA SATUAN'!$E$6,MATCH(RAB!C100,'HARGA SATUAN'!$C$7:$C$1492,0),0)),"",OFFSET('HARGA SATUAN'!$E$6,MATCH(RAB!C100,'HARGA SATUAN'!$C$7:$C$1492,0),0)))</f>
        <v>Unit</v>
      </c>
      <c r="F100" s="498">
        <f>F97*1</f>
        <v>1</v>
      </c>
      <c r="G100" s="360">
        <f ca="1">IF(ISERROR(OFFSET('HARGA SATUAN'!$I$6,MATCH(RAB!C100,'HARGA SATUAN'!$C$7:$C$1492,0),0)),0,OFFSET('HARGA SATUAN'!$I$6,MATCH(RAB!C100,'HARGA SATUAN'!$C$7:$C$1492,0),0))</f>
        <v>1113900</v>
      </c>
      <c r="H100" s="361">
        <f t="shared" ca="1" si="24"/>
        <v>0</v>
      </c>
      <c r="I100" s="361">
        <f t="shared" ca="1" si="25"/>
        <v>1113900</v>
      </c>
      <c r="J100" s="361">
        <f t="shared" ca="1" si="26"/>
        <v>0</v>
      </c>
      <c r="K100" s="362">
        <f t="shared" ca="1" si="27"/>
        <v>1113900</v>
      </c>
    </row>
    <row r="101" spans="2:11">
      <c r="B101" s="514">
        <v>4</v>
      </c>
      <c r="C101" s="109" t="s">
        <v>1459</v>
      </c>
      <c r="D101" s="358" t="str">
        <f ca="1">IF(ISERROR(OFFSET('HARGA SATUAN'!$D$6,MATCH(RAB!C101,'HARGA SATUAN'!$C$7:$C$1492,0),0)),"",OFFSET('HARGA SATUAN'!$D$6,MATCH(RAB!C101,'HARGA SATUAN'!$C$7:$C$1492,0),0))</f>
        <v>MDU-KD</v>
      </c>
      <c r="E101" s="359" t="str">
        <f ca="1">IF(B101="+","Unit",IF(ISERROR(OFFSET('HARGA SATUAN'!$E$6,MATCH(RAB!C101,'HARGA SATUAN'!$C$7:$C$1492,0),0)),"",OFFSET('HARGA SATUAN'!$E$6,MATCH(RAB!C101,'HARGA SATUAN'!$C$7:$C$1492,0),0)))</f>
        <v>Mtr</v>
      </c>
      <c r="F101" s="498">
        <v>20</v>
      </c>
      <c r="G101" s="360">
        <f ca="1">IF(ISERROR(OFFSET('HARGA SATUAN'!$I$6,MATCH(RAB!C101,'HARGA SATUAN'!$C$7:$C$1492,0),0)),0,OFFSET('HARGA SATUAN'!$I$6,MATCH(RAB!C101,'HARGA SATUAN'!$C$7:$C$1492,0),0))</f>
        <v>54500</v>
      </c>
      <c r="H101" s="361">
        <f t="shared" ca="1" si="24"/>
        <v>1090000</v>
      </c>
      <c r="I101" s="361">
        <f t="shared" ca="1" si="25"/>
        <v>0</v>
      </c>
      <c r="J101" s="361">
        <f t="shared" ca="1" si="26"/>
        <v>0</v>
      </c>
      <c r="K101" s="362">
        <f t="shared" ca="1" si="27"/>
        <v>1090000</v>
      </c>
    </row>
    <row r="102" spans="2:11">
      <c r="B102" s="514">
        <v>5</v>
      </c>
      <c r="C102" s="515" t="s">
        <v>799</v>
      </c>
      <c r="D102" s="358" t="str">
        <f ca="1">IF(ISERROR(OFFSET('HARGA SATUAN'!$D$6,MATCH(RAB!C102,'HARGA SATUAN'!$C$7:$C$1492,0),0)),"",OFFSET('HARGA SATUAN'!$D$6,MATCH(RAB!C102,'HARGA SATUAN'!$C$7:$C$1492,0),0))</f>
        <v>JASA</v>
      </c>
      <c r="E102" s="359" t="str">
        <f ca="1">IF(B102="+","Unit",IF(ISERROR(OFFSET('HARGA SATUAN'!$E$6,MATCH(RAB!C102,'HARGA SATUAN'!$C$7:$C$1492,0),0)),"",OFFSET('HARGA SATUAN'!$E$6,MATCH(RAB!C102,'HARGA SATUAN'!$C$7:$C$1492,0),0)))</f>
        <v>Unit</v>
      </c>
      <c r="F102" s="498">
        <f>F97*1</f>
        <v>1</v>
      </c>
      <c r="G102" s="360">
        <f ca="1">IF(ISERROR(OFFSET('HARGA SATUAN'!$I$6,MATCH(RAB!C102,'HARGA SATUAN'!$C$7:$C$1492,0),0)),0,OFFSET('HARGA SATUAN'!$I$6,MATCH(RAB!C102,'HARGA SATUAN'!$C$7:$C$1492,0),0))</f>
        <v>106400</v>
      </c>
      <c r="H102" s="361">
        <f t="shared" ca="1" si="24"/>
        <v>0</v>
      </c>
      <c r="I102" s="361">
        <f t="shared" ca="1" si="25"/>
        <v>0</v>
      </c>
      <c r="J102" s="361">
        <f t="shared" ca="1" si="26"/>
        <v>106400</v>
      </c>
      <c r="K102" s="362">
        <f t="shared" ca="1" si="27"/>
        <v>106400</v>
      </c>
    </row>
    <row r="103" spans="2:11">
      <c r="B103" s="373">
        <v>6</v>
      </c>
      <c r="C103" s="515" t="s">
        <v>981</v>
      </c>
      <c r="D103" s="358" t="str">
        <f ca="1">IF(ISERROR(OFFSET('HARGA SATUAN'!$D$6,MATCH(RAB!C103,'HARGA SATUAN'!$C$7:$C$1492,0),0)),"",OFFSET('HARGA SATUAN'!$D$6,MATCH(RAB!C103,'HARGA SATUAN'!$C$7:$C$1492,0),0))</f>
        <v>JASA</v>
      </c>
      <c r="E103" s="359" t="str">
        <f ca="1">IF(B103="+","Unit",IF(ISERROR(OFFSET('HARGA SATUAN'!$E$6,MATCH(RAB!C103,'HARGA SATUAN'!$C$7:$C$1492,0),0)),"",OFFSET('HARGA SATUAN'!$E$6,MATCH(RAB!C103,'HARGA SATUAN'!$C$7:$C$1492,0),0)))</f>
        <v>Unit</v>
      </c>
      <c r="F103" s="368">
        <f>F97</f>
        <v>1</v>
      </c>
      <c r="G103" s="360">
        <f ca="1">IF(ISERROR(OFFSET('HARGA SATUAN'!$I$6,MATCH(RAB!C103,'HARGA SATUAN'!$C$7:$C$1492,0),0)),0,OFFSET('HARGA SATUAN'!$I$6,MATCH(RAB!C103,'HARGA SATUAN'!$C$7:$C$1492,0),0))</f>
        <v>32640</v>
      </c>
      <c r="H103" s="361">
        <f t="shared" ca="1" si="24"/>
        <v>0</v>
      </c>
      <c r="I103" s="361">
        <f t="shared" ca="1" si="25"/>
        <v>0</v>
      </c>
      <c r="J103" s="361">
        <f t="shared" ca="1" si="26"/>
        <v>32640</v>
      </c>
      <c r="K103" s="362">
        <f t="shared" ca="1" si="27"/>
        <v>32640</v>
      </c>
    </row>
    <row r="104" spans="2:11">
      <c r="B104" s="373"/>
      <c r="C104" s="509"/>
      <c r="D104" s="358"/>
      <c r="E104" s="359"/>
      <c r="F104" s="368"/>
      <c r="G104" s="360"/>
      <c r="H104" s="361"/>
      <c r="I104" s="361"/>
      <c r="J104" s="361"/>
      <c r="K104" s="362"/>
    </row>
    <row r="105" spans="2:11">
      <c r="B105" s="496" t="s">
        <v>1035</v>
      </c>
      <c r="C105" s="497" t="s">
        <v>1612</v>
      </c>
      <c r="D105" s="358" t="str">
        <f ca="1">IF(ISERROR(OFFSET('HARGA SATUAN'!$D$6,MATCH(RAB!C105,'HARGA SATUAN'!$C$7:$C$1492,0),0)),"",OFFSET('HARGA SATUAN'!$D$6,MATCH(RAB!C105,'HARGA SATUAN'!$C$7:$C$1492,0),0))</f>
        <v/>
      </c>
      <c r="E105" s="359" t="str">
        <f ca="1">IF(B105="+","Unit",IF(ISERROR(OFFSET('HARGA SATUAN'!$E$6,MATCH(RAB!C105,'HARGA SATUAN'!$C$7:$C$1492,0),0)),"",OFFSET('HARGA SATUAN'!$E$6,MATCH(RAB!C105,'HARGA SATUAN'!$C$7:$C$1492,0),0)))</f>
        <v>Unit</v>
      </c>
      <c r="F105" s="500">
        <v>1</v>
      </c>
      <c r="G105" s="360">
        <f ca="1">IF(ISERROR(OFFSET('HARGA SATUAN'!$I$6,MATCH(RAB!C105,'HARGA SATUAN'!$C$7:$C$1492,0),0)),0,OFFSET('HARGA SATUAN'!$I$6,MATCH(RAB!C105,'HARGA SATUAN'!$C$7:$C$1492,0),0))</f>
        <v>0</v>
      </c>
      <c r="H105" s="361">
        <f t="shared" ca="1" si="24"/>
        <v>0</v>
      </c>
      <c r="I105" s="361">
        <f t="shared" ca="1" si="25"/>
        <v>0</v>
      </c>
      <c r="J105" s="361">
        <f t="shared" ca="1" si="26"/>
        <v>0</v>
      </c>
      <c r="K105" s="362">
        <f t="shared" ca="1" si="27"/>
        <v>0</v>
      </c>
    </row>
    <row r="106" spans="2:11">
      <c r="B106" s="496">
        <v>1</v>
      </c>
      <c r="C106" s="497" t="s">
        <v>29</v>
      </c>
      <c r="D106" s="358" t="str">
        <f ca="1">IF(ISERROR(OFFSET('HARGA SATUAN'!$D$6,MATCH(RAB!C106,'HARGA SATUAN'!$C$7:$C$1492,0),0)),"",OFFSET('HARGA SATUAN'!$D$6,MATCH(RAB!C106,'HARGA SATUAN'!$C$7:$C$1492,0),0))</f>
        <v>HDW</v>
      </c>
      <c r="E106" s="359" t="str">
        <f ca="1">IF(B106="+","Unit",IF(ISERROR(OFFSET('HARGA SATUAN'!$E$6,MATCH(RAB!C106,'HARGA SATUAN'!$C$7:$C$1492,0),0)),"",OFFSET('HARGA SATUAN'!$E$6,MATCH(RAB!C106,'HARGA SATUAN'!$C$7:$C$1492,0),0)))</f>
        <v>Bh</v>
      </c>
      <c r="F106" s="500">
        <f>F105*1</f>
        <v>1</v>
      </c>
      <c r="G106" s="360">
        <f ca="1">IF(ISERROR(OFFSET('HARGA SATUAN'!$I$6,MATCH(RAB!C106,'HARGA SATUAN'!$C$7:$C$1492,0),0)),0,OFFSET('HARGA SATUAN'!$I$6,MATCH(RAB!C106,'HARGA SATUAN'!$C$7:$C$1492,0),0))</f>
        <v>185200</v>
      </c>
      <c r="H106" s="361">
        <f t="shared" ca="1" si="24"/>
        <v>0</v>
      </c>
      <c r="I106" s="361">
        <f t="shared" ca="1" si="25"/>
        <v>185200</v>
      </c>
      <c r="J106" s="361">
        <f t="shared" ca="1" si="26"/>
        <v>0</v>
      </c>
      <c r="K106" s="362">
        <f t="shared" ca="1" si="27"/>
        <v>185200</v>
      </c>
    </row>
    <row r="107" spans="2:11">
      <c r="B107" s="496">
        <v>2</v>
      </c>
      <c r="C107" s="497" t="s">
        <v>30</v>
      </c>
      <c r="D107" s="358" t="str">
        <f ca="1">IF(ISERROR(OFFSET('HARGA SATUAN'!$D$6,MATCH(RAB!C107,'HARGA SATUAN'!$C$7:$C$1492,0),0)),"",OFFSET('HARGA SATUAN'!$D$6,MATCH(RAB!C107,'HARGA SATUAN'!$C$7:$C$1492,0),0))</f>
        <v>HDW</v>
      </c>
      <c r="E107" s="359" t="str">
        <f ca="1">IF(B107="+","Unit",IF(ISERROR(OFFSET('HARGA SATUAN'!$E$6,MATCH(RAB!C107,'HARGA SATUAN'!$C$7:$C$1492,0),0)),"",OFFSET('HARGA SATUAN'!$E$6,MATCH(RAB!C107,'HARGA SATUAN'!$C$7:$C$1492,0),0)))</f>
        <v>Bh</v>
      </c>
      <c r="F107" s="500">
        <f>F105*1</f>
        <v>1</v>
      </c>
      <c r="G107" s="360">
        <f ca="1">IF(ISERROR(OFFSET('HARGA SATUAN'!$I$6,MATCH(RAB!C107,'HARGA SATUAN'!$C$7:$C$1492,0),0)),0,OFFSET('HARGA SATUAN'!$I$6,MATCH(RAB!C107,'HARGA SATUAN'!$C$7:$C$1492,0),0))</f>
        <v>47459</v>
      </c>
      <c r="H107" s="361">
        <f t="shared" ca="1" si="24"/>
        <v>0</v>
      </c>
      <c r="I107" s="361">
        <f t="shared" ca="1" si="25"/>
        <v>47459</v>
      </c>
      <c r="J107" s="361">
        <f t="shared" ca="1" si="26"/>
        <v>0</v>
      </c>
      <c r="K107" s="362">
        <f t="shared" ca="1" si="27"/>
        <v>47459</v>
      </c>
    </row>
    <row r="108" spans="2:11">
      <c r="B108" s="496">
        <v>3</v>
      </c>
      <c r="C108" s="497" t="s">
        <v>32</v>
      </c>
      <c r="D108" s="358" t="str">
        <f ca="1">IF(ISERROR(OFFSET('HARGA SATUAN'!$D$6,MATCH(RAB!C108,'HARGA SATUAN'!$C$7:$C$1492,0),0)),"",OFFSET('HARGA SATUAN'!$D$6,MATCH(RAB!C108,'HARGA SATUAN'!$C$7:$C$1492,0),0))</f>
        <v>HDW</v>
      </c>
      <c r="E108" s="359" t="str">
        <f ca="1">IF(B108="+","Unit",IF(ISERROR(OFFSET('HARGA SATUAN'!$E$6,MATCH(RAB!C108,'HARGA SATUAN'!$C$7:$C$1492,0),0)),"",OFFSET('HARGA SATUAN'!$E$6,MATCH(RAB!C108,'HARGA SATUAN'!$C$7:$C$1492,0),0)))</f>
        <v>Mtr</v>
      </c>
      <c r="F108" s="500">
        <f>F105*1.5</f>
        <v>1.5</v>
      </c>
      <c r="G108" s="360">
        <f ca="1">IF(ISERROR(OFFSET('HARGA SATUAN'!$I$6,MATCH(RAB!C108,'HARGA SATUAN'!$C$7:$C$1492,0),0)),0,OFFSET('HARGA SATUAN'!$I$6,MATCH(RAB!C108,'HARGA SATUAN'!$C$7:$C$1492,0),0))</f>
        <v>30000</v>
      </c>
      <c r="H108" s="361">
        <f t="shared" ca="1" si="24"/>
        <v>0</v>
      </c>
      <c r="I108" s="361">
        <f t="shared" ca="1" si="25"/>
        <v>45000</v>
      </c>
      <c r="J108" s="361">
        <f t="shared" ca="1" si="26"/>
        <v>0</v>
      </c>
      <c r="K108" s="362">
        <f t="shared" ca="1" si="27"/>
        <v>45000</v>
      </c>
    </row>
    <row r="109" spans="2:11">
      <c r="B109" s="496">
        <v>4</v>
      </c>
      <c r="C109" s="497" t="s">
        <v>33</v>
      </c>
      <c r="D109" s="358" t="str">
        <f ca="1">IF(ISERROR(OFFSET('HARGA SATUAN'!$D$6,MATCH(RAB!C109,'HARGA SATUAN'!$C$7:$C$1492,0),0)),"",OFFSET('HARGA SATUAN'!$D$6,MATCH(RAB!C109,'HARGA SATUAN'!$C$7:$C$1492,0),0))</f>
        <v>HDW</v>
      </c>
      <c r="E109" s="359" t="str">
        <f ca="1">IF(B109="+","Unit",IF(ISERROR(OFFSET('HARGA SATUAN'!$E$6,MATCH(RAB!C109,'HARGA SATUAN'!$C$7:$C$1492,0),0)),"",OFFSET('HARGA SATUAN'!$E$6,MATCH(RAB!C109,'HARGA SATUAN'!$C$7:$C$1492,0),0)))</f>
        <v>Bh</v>
      </c>
      <c r="F109" s="500">
        <f>F105*2</f>
        <v>2</v>
      </c>
      <c r="G109" s="360">
        <f ca="1">IF(ISERROR(OFFSET('HARGA SATUAN'!$I$6,MATCH(RAB!C109,'HARGA SATUAN'!$C$7:$C$1492,0),0)),0,OFFSET('HARGA SATUAN'!$I$6,MATCH(RAB!C109,'HARGA SATUAN'!$C$7:$C$1492,0),0))</f>
        <v>9500</v>
      </c>
      <c r="H109" s="361">
        <f t="shared" ca="1" si="24"/>
        <v>0</v>
      </c>
      <c r="I109" s="361">
        <f t="shared" ca="1" si="25"/>
        <v>19000</v>
      </c>
      <c r="J109" s="361">
        <f t="shared" ca="1" si="26"/>
        <v>0</v>
      </c>
      <c r="K109" s="362">
        <f t="shared" ca="1" si="27"/>
        <v>19000</v>
      </c>
    </row>
    <row r="110" spans="2:11">
      <c r="B110" s="496">
        <v>5</v>
      </c>
      <c r="C110" s="497" t="s">
        <v>735</v>
      </c>
      <c r="D110" s="358" t="str">
        <f ca="1">IF(ISERROR(OFFSET('HARGA SATUAN'!$D$6,MATCH(RAB!C110,'HARGA SATUAN'!$C$7:$C$1492,0),0)),"",OFFSET('HARGA SATUAN'!$D$6,MATCH(RAB!C110,'HARGA SATUAN'!$C$7:$C$1492,0),0))</f>
        <v>JASA</v>
      </c>
      <c r="E110" s="359" t="str">
        <f ca="1">IF(B110="+","Unit",IF(ISERROR(OFFSET('HARGA SATUAN'!$E$6,MATCH(RAB!C110,'HARGA SATUAN'!$C$7:$C$1492,0),0)),"",OFFSET('HARGA SATUAN'!$E$6,MATCH(RAB!C110,'HARGA SATUAN'!$C$7:$C$1492,0),0)))</f>
        <v>Unit</v>
      </c>
      <c r="F110" s="500">
        <f>F105*1</f>
        <v>1</v>
      </c>
      <c r="G110" s="360">
        <f ca="1">IF(ISERROR(OFFSET('HARGA SATUAN'!$I$6,MATCH(RAB!C110,'HARGA SATUAN'!$C$7:$C$1492,0),0)),0,OFFSET('HARGA SATUAN'!$I$6,MATCH(RAB!C110,'HARGA SATUAN'!$C$7:$C$1492,0),0))</f>
        <v>56400</v>
      </c>
      <c r="H110" s="361">
        <f t="shared" ca="1" si="24"/>
        <v>0</v>
      </c>
      <c r="I110" s="361">
        <f t="shared" ca="1" si="25"/>
        <v>0</v>
      </c>
      <c r="J110" s="361">
        <f t="shared" ca="1" si="26"/>
        <v>56400</v>
      </c>
      <c r="K110" s="362">
        <f t="shared" ca="1" si="27"/>
        <v>56400</v>
      </c>
    </row>
    <row r="111" spans="2:11">
      <c r="B111" s="373"/>
      <c r="C111" s="372"/>
      <c r="D111" s="358" t="str">
        <f ca="1">IF(ISERROR(OFFSET('HARGA SATUAN'!$D$6,MATCH(RAB!C111,'HARGA SATUAN'!$C$7:$C$1492,0),0)),"",OFFSET('HARGA SATUAN'!$D$6,MATCH(RAB!C111,'HARGA SATUAN'!$C$7:$C$1492,0),0))</f>
        <v/>
      </c>
      <c r="E111" s="359" t="str">
        <f ca="1">IF(B111="+","Unit",IF(ISERROR(OFFSET('HARGA SATUAN'!$E$6,MATCH(RAB!C111,'HARGA SATUAN'!$C$7:$C$1492,0),0)),"",OFFSET('HARGA SATUAN'!$E$6,MATCH(RAB!C111,'HARGA SATUAN'!$C$7:$C$1492,0),0)))</f>
        <v/>
      </c>
      <c r="F111" s="368"/>
      <c r="G111" s="360">
        <f ca="1">IF(ISERROR(OFFSET('HARGA SATUAN'!$I$6,MATCH(RAB!C111,'HARGA SATUAN'!$C$7:$C$1492,0),0)),0,OFFSET('HARGA SATUAN'!$I$6,MATCH(RAB!C111,'HARGA SATUAN'!$C$7:$C$1492,0),0))</f>
        <v>0</v>
      </c>
      <c r="H111" s="361">
        <f t="shared" ref="H111:H123" ca="1" si="28">IF(OR(D111="MDU",D111="MDU-KD"),(IF($O$3="RAB NON MDU","PLN KD",G111*F111)),0)</f>
        <v>0</v>
      </c>
      <c r="I111" s="361">
        <f t="shared" ref="I111:I123" ca="1" si="29">IF(D111="HDW",G111*F111,0)</f>
        <v>0</v>
      </c>
      <c r="J111" s="361">
        <f t="shared" ref="J111:J123" ca="1" si="30">IF(D111="JASA",G111*F111,0)</f>
        <v>0</v>
      </c>
      <c r="K111" s="362">
        <f t="shared" ref="K111:K123" ca="1" si="31">SUM(H111:J111)</f>
        <v>0</v>
      </c>
    </row>
    <row r="112" spans="2:11">
      <c r="B112" s="505" t="s">
        <v>1035</v>
      </c>
      <c r="C112" s="508" t="s">
        <v>1615</v>
      </c>
      <c r="D112" s="358" t="str">
        <f ca="1">IF(ISERROR(OFFSET('HARGA SATUAN'!$D$6,MATCH(RAB!C112,'HARGA SATUAN'!$C$7:$C$1492,0),0)),"",OFFSET('HARGA SATUAN'!$D$6,MATCH(RAB!C112,'HARGA SATUAN'!$C$7:$C$1492,0),0))</f>
        <v/>
      </c>
      <c r="E112" s="359" t="str">
        <f ca="1">IF(B112="+","Unit",IF(ISERROR(OFFSET('HARGA SATUAN'!$E$6,MATCH(RAB!C112,'HARGA SATUAN'!$C$7:$C$1492,0),0)),"",OFFSET('HARGA SATUAN'!$E$6,MATCH(RAB!C112,'HARGA SATUAN'!$C$7:$C$1492,0),0)))</f>
        <v>Unit</v>
      </c>
      <c r="F112" s="507">
        <v>1</v>
      </c>
      <c r="G112" s="360">
        <f ca="1">IF(ISERROR(OFFSET('HARGA SATUAN'!$I$6,MATCH(RAB!C112,'HARGA SATUAN'!$C$7:$C$1492,0),0)),0,OFFSET('HARGA SATUAN'!$I$6,MATCH(RAB!C112,'HARGA SATUAN'!$C$7:$C$1492,0),0))</f>
        <v>0</v>
      </c>
      <c r="H112" s="361">
        <f t="shared" ref="H112:H121" ca="1" si="32">IF(OR(D112="MDU",D112="MDU-KD"),(IF($O$3="RAB NON MDU","PLN KD",G112*F112)),0)</f>
        <v>0</v>
      </c>
      <c r="I112" s="361">
        <f t="shared" ref="I112:I121" ca="1" si="33">IF(D112="HDW",G112*F112,0)</f>
        <v>0</v>
      </c>
      <c r="J112" s="361">
        <f t="shared" ref="J112:J121" ca="1" si="34">IF(D112="JASA",G112*F112,0)</f>
        <v>0</v>
      </c>
      <c r="K112" s="362">
        <f t="shared" ref="K112:K121" ca="1" si="35">SUM(H112:J112)</f>
        <v>0</v>
      </c>
    </row>
    <row r="113" spans="2:11">
      <c r="B113" s="505">
        <v>1</v>
      </c>
      <c r="C113" s="508" t="s">
        <v>163</v>
      </c>
      <c r="D113" s="358" t="str">
        <f ca="1">IF(ISERROR(OFFSET('HARGA SATUAN'!$D$6,MATCH(RAB!C113,'HARGA SATUAN'!$C$7:$C$1492,0),0)),"",OFFSET('HARGA SATUAN'!$D$6,MATCH(RAB!C113,'HARGA SATUAN'!$C$7:$C$1492,0),0))</f>
        <v>HDW</v>
      </c>
      <c r="E113" s="359" t="str">
        <f ca="1">IF(B113="+","Unit",IF(ISERROR(OFFSET('HARGA SATUAN'!$E$6,MATCH(RAB!C113,'HARGA SATUAN'!$C$7:$C$1492,0),0)),"",OFFSET('HARGA SATUAN'!$E$6,MATCH(RAB!C113,'HARGA SATUAN'!$C$7:$C$1492,0),0)))</f>
        <v>Bh</v>
      </c>
      <c r="F113" s="507">
        <f>F112*4</f>
        <v>4</v>
      </c>
      <c r="G113" s="360">
        <f ca="1">IF(ISERROR(OFFSET('HARGA SATUAN'!$I$6,MATCH(RAB!C113,'HARGA SATUAN'!$C$7:$C$1492,0),0)),0,OFFSET('HARGA SATUAN'!$I$6,MATCH(RAB!C113,'HARGA SATUAN'!$C$7:$C$1492,0),0))</f>
        <v>7938</v>
      </c>
      <c r="H113" s="361">
        <f t="shared" ca="1" si="32"/>
        <v>0</v>
      </c>
      <c r="I113" s="361">
        <f t="shared" ca="1" si="33"/>
        <v>31752</v>
      </c>
      <c r="J113" s="361">
        <f t="shared" ca="1" si="34"/>
        <v>0</v>
      </c>
      <c r="K113" s="362">
        <f t="shared" ca="1" si="35"/>
        <v>31752</v>
      </c>
    </row>
    <row r="114" spans="2:11">
      <c r="B114" s="505">
        <v>2</v>
      </c>
      <c r="C114" s="508" t="s">
        <v>593</v>
      </c>
      <c r="D114" s="358" t="str">
        <f ca="1">IF(ISERROR(OFFSET('HARGA SATUAN'!$D$6,MATCH(RAB!C114,'HARGA SATUAN'!$C$7:$C$1492,0),0)),"",OFFSET('HARGA SATUAN'!$D$6,MATCH(RAB!C114,'HARGA SATUAN'!$C$7:$C$1492,0),0))</f>
        <v>HDW</v>
      </c>
      <c r="E114" s="359" t="str">
        <f ca="1">IF(B114="+","Unit",IF(ISERROR(OFFSET('HARGA SATUAN'!$E$6,MATCH(RAB!C114,'HARGA SATUAN'!$C$7:$C$1492,0),0)),"",OFFSET('HARGA SATUAN'!$E$6,MATCH(RAB!C114,'HARGA SATUAN'!$C$7:$C$1492,0),0)))</f>
        <v>Bh</v>
      </c>
      <c r="F114" s="507">
        <f>F112*1</f>
        <v>1</v>
      </c>
      <c r="G114" s="360">
        <f ca="1">IF(ISERROR(OFFSET('HARGA SATUAN'!$I$6,MATCH(RAB!C114,'HARGA SATUAN'!$C$7:$C$1492,0),0)),0,OFFSET('HARGA SATUAN'!$I$6,MATCH(RAB!C114,'HARGA SATUAN'!$C$7:$C$1492,0),0))</f>
        <v>380500</v>
      </c>
      <c r="H114" s="361">
        <f t="shared" ca="1" si="32"/>
        <v>0</v>
      </c>
      <c r="I114" s="361">
        <f t="shared" ca="1" si="33"/>
        <v>380500</v>
      </c>
      <c r="J114" s="361">
        <f t="shared" ca="1" si="34"/>
        <v>0</v>
      </c>
      <c r="K114" s="362">
        <f t="shared" ca="1" si="35"/>
        <v>380500</v>
      </c>
    </row>
    <row r="115" spans="2:11">
      <c r="B115" s="505">
        <v>3</v>
      </c>
      <c r="C115" s="508" t="s">
        <v>248</v>
      </c>
      <c r="D115" s="358" t="str">
        <f ca="1">IF(ISERROR(OFFSET('HARGA SATUAN'!$D$6,MATCH(RAB!C115,'HARGA SATUAN'!$C$7:$C$1492,0),0)),"",OFFSET('HARGA SATUAN'!$D$6,MATCH(RAB!C115,'HARGA SATUAN'!$C$7:$C$1492,0),0))</f>
        <v>HDW</v>
      </c>
      <c r="E115" s="359" t="str">
        <f ca="1">IF(B115="+","Unit",IF(ISERROR(OFFSET('HARGA SATUAN'!$E$6,MATCH(RAB!C115,'HARGA SATUAN'!$C$7:$C$1492,0),0)),"",OFFSET('HARGA SATUAN'!$E$6,MATCH(RAB!C115,'HARGA SATUAN'!$C$7:$C$1492,0),0)))</f>
        <v>Bh</v>
      </c>
      <c r="F115" s="507">
        <f>F112*2</f>
        <v>2</v>
      </c>
      <c r="G115" s="360">
        <f ca="1">IF(ISERROR(OFFSET('HARGA SATUAN'!$I$6,MATCH(RAB!C115,'HARGA SATUAN'!$C$7:$C$1492,0),0)),0,OFFSET('HARGA SATUAN'!$I$6,MATCH(RAB!C115,'HARGA SATUAN'!$C$7:$C$1492,0),0))</f>
        <v>60300</v>
      </c>
      <c r="H115" s="361">
        <f t="shared" ca="1" si="32"/>
        <v>0</v>
      </c>
      <c r="I115" s="361">
        <f t="shared" ca="1" si="33"/>
        <v>120600</v>
      </c>
      <c r="J115" s="361">
        <f t="shared" ca="1" si="34"/>
        <v>0</v>
      </c>
      <c r="K115" s="362">
        <f t="shared" ca="1" si="35"/>
        <v>120600</v>
      </c>
    </row>
    <row r="116" spans="2:11">
      <c r="B116" s="505">
        <v>4</v>
      </c>
      <c r="C116" s="506" t="s">
        <v>595</v>
      </c>
      <c r="D116" s="358" t="str">
        <f ca="1">IF(ISERROR(OFFSET('HARGA SATUAN'!$D$6,MATCH(RAB!C116,'HARGA SATUAN'!$C$7:$C$1492,0),0)),"",OFFSET('HARGA SATUAN'!$D$6,MATCH(RAB!C116,'HARGA SATUAN'!$C$7:$C$1492,0),0))</f>
        <v>HDW</v>
      </c>
      <c r="E116" s="359" t="str">
        <f ca="1">IF(B116="+","Unit",IF(ISERROR(OFFSET('HARGA SATUAN'!$E$6,MATCH(RAB!C116,'HARGA SATUAN'!$C$7:$C$1492,0),0)),"",OFFSET('HARGA SATUAN'!$E$6,MATCH(RAB!C116,'HARGA SATUAN'!$C$7:$C$1492,0),0)))</f>
        <v>Bh</v>
      </c>
      <c r="F116" s="500">
        <f>F112*1</f>
        <v>1</v>
      </c>
      <c r="G116" s="360">
        <f ca="1">IF(ISERROR(OFFSET('HARGA SATUAN'!$I$6,MATCH(RAB!C116,'HARGA SATUAN'!$C$7:$C$1492,0),0)),0,OFFSET('HARGA SATUAN'!$I$6,MATCH(RAB!C116,'HARGA SATUAN'!$C$7:$C$1492,0),0))</f>
        <v>78500</v>
      </c>
      <c r="H116" s="361">
        <f t="shared" ca="1" si="32"/>
        <v>0</v>
      </c>
      <c r="I116" s="361">
        <f t="shared" ca="1" si="33"/>
        <v>78500</v>
      </c>
      <c r="J116" s="361">
        <f t="shared" ca="1" si="34"/>
        <v>0</v>
      </c>
      <c r="K116" s="362">
        <f t="shared" ca="1" si="35"/>
        <v>78500</v>
      </c>
    </row>
    <row r="117" spans="2:11">
      <c r="B117" s="505">
        <v>5</v>
      </c>
      <c r="C117" s="506" t="s">
        <v>229</v>
      </c>
      <c r="D117" s="358" t="str">
        <f ca="1">IF(ISERROR(OFFSET('HARGA SATUAN'!$D$6,MATCH(RAB!C117,'HARGA SATUAN'!$C$7:$C$1492,0),0)),"",OFFSET('HARGA SATUAN'!$D$6,MATCH(RAB!C117,'HARGA SATUAN'!$C$7:$C$1492,0),0))</f>
        <v>HDW</v>
      </c>
      <c r="E117" s="359" t="str">
        <f ca="1">IF(B117="+","Unit",IF(ISERROR(OFFSET('HARGA SATUAN'!$E$6,MATCH(RAB!C117,'HARGA SATUAN'!$C$7:$C$1492,0),0)),"",OFFSET('HARGA SATUAN'!$E$6,MATCH(RAB!C117,'HARGA SATUAN'!$C$7:$C$1492,0),0)))</f>
        <v>Bh</v>
      </c>
      <c r="F117" s="500">
        <f>F112*1</f>
        <v>1</v>
      </c>
      <c r="G117" s="360">
        <f ca="1">IF(ISERROR(OFFSET('HARGA SATUAN'!$I$6,MATCH(RAB!C117,'HARGA SATUAN'!$C$7:$C$1492,0),0)),0,OFFSET('HARGA SATUAN'!$I$6,MATCH(RAB!C117,'HARGA SATUAN'!$C$7:$C$1492,0),0))</f>
        <v>4212</v>
      </c>
      <c r="H117" s="361">
        <f t="shared" ca="1" si="32"/>
        <v>0</v>
      </c>
      <c r="I117" s="361">
        <f t="shared" ca="1" si="33"/>
        <v>4212</v>
      </c>
      <c r="J117" s="361">
        <f t="shared" ca="1" si="34"/>
        <v>0</v>
      </c>
      <c r="K117" s="362">
        <f t="shared" ca="1" si="35"/>
        <v>4212</v>
      </c>
    </row>
    <row r="118" spans="2:11">
      <c r="B118" s="505">
        <v>6</v>
      </c>
      <c r="C118" s="506" t="s">
        <v>266</v>
      </c>
      <c r="D118" s="358" t="str">
        <f ca="1">IF(ISERROR(OFFSET('HARGA SATUAN'!$D$6,MATCH(RAB!C118,'HARGA SATUAN'!$C$7:$C$1492,0),0)),"",OFFSET('HARGA SATUAN'!$D$6,MATCH(RAB!C118,'HARGA SATUAN'!$C$7:$C$1492,0),0))</f>
        <v>HDW</v>
      </c>
      <c r="E118" s="359" t="str">
        <f ca="1">IF(B118="+","Unit",IF(ISERROR(OFFSET('HARGA SATUAN'!$E$6,MATCH(RAB!C118,'HARGA SATUAN'!$C$7:$C$1492,0),0)),"",OFFSET('HARGA SATUAN'!$E$6,MATCH(RAB!C118,'HARGA SATUAN'!$C$7:$C$1492,0),0)))</f>
        <v>Mtr</v>
      </c>
      <c r="F118" s="500">
        <f>F112*1</f>
        <v>1</v>
      </c>
      <c r="G118" s="360">
        <f ca="1">IF(ISERROR(OFFSET('HARGA SATUAN'!$I$6,MATCH(RAB!C118,'HARGA SATUAN'!$C$7:$C$1492,0),0)),0,OFFSET('HARGA SATUAN'!$I$6,MATCH(RAB!C118,'HARGA SATUAN'!$C$7:$C$1492,0),0))</f>
        <v>23310</v>
      </c>
      <c r="H118" s="361">
        <f t="shared" ca="1" si="32"/>
        <v>0</v>
      </c>
      <c r="I118" s="361">
        <f t="shared" ca="1" si="33"/>
        <v>23310</v>
      </c>
      <c r="J118" s="361">
        <f t="shared" ca="1" si="34"/>
        <v>0</v>
      </c>
      <c r="K118" s="362">
        <f t="shared" ca="1" si="35"/>
        <v>23310</v>
      </c>
    </row>
    <row r="119" spans="2:11">
      <c r="B119" s="505">
        <v>7</v>
      </c>
      <c r="C119" s="506" t="s">
        <v>35</v>
      </c>
      <c r="D119" s="358" t="str">
        <f ca="1">IF(ISERROR(OFFSET('HARGA SATUAN'!$D$6,MATCH(RAB!C119,'HARGA SATUAN'!$C$7:$C$1492,0),0)),"",OFFSET('HARGA SATUAN'!$D$6,MATCH(RAB!C119,'HARGA SATUAN'!$C$7:$C$1492,0),0))</f>
        <v>HDW</v>
      </c>
      <c r="E119" s="359" t="str">
        <f ca="1">IF(B119="+","Unit",IF(ISERROR(OFFSET('HARGA SATUAN'!$E$6,MATCH(RAB!C119,'HARGA SATUAN'!$C$7:$C$1492,0),0)),"",OFFSET('HARGA SATUAN'!$E$6,MATCH(RAB!C119,'HARGA SATUAN'!$C$7:$C$1492,0),0)))</f>
        <v>Bh</v>
      </c>
      <c r="F119" s="500">
        <f>F112*1</f>
        <v>1</v>
      </c>
      <c r="G119" s="360">
        <f ca="1">IF(ISERROR(OFFSET('HARGA SATUAN'!$I$6,MATCH(RAB!C119,'HARGA SATUAN'!$C$7:$C$1492,0),0)),0,OFFSET('HARGA SATUAN'!$I$6,MATCH(RAB!C119,'HARGA SATUAN'!$C$7:$C$1492,0),0))</f>
        <v>2300</v>
      </c>
      <c r="H119" s="361">
        <f t="shared" ca="1" si="32"/>
        <v>0</v>
      </c>
      <c r="I119" s="361">
        <f t="shared" ca="1" si="33"/>
        <v>2300</v>
      </c>
      <c r="J119" s="361">
        <f t="shared" ca="1" si="34"/>
        <v>0</v>
      </c>
      <c r="K119" s="362">
        <f t="shared" ca="1" si="35"/>
        <v>2300</v>
      </c>
    </row>
    <row r="120" spans="2:11">
      <c r="B120" s="373"/>
      <c r="C120" s="372"/>
      <c r="D120" s="358" t="str">
        <f ca="1">IF(ISERROR(OFFSET('HARGA SATUAN'!$D$6,MATCH(RAB!C120,'HARGA SATUAN'!$C$7:$C$1492,0),0)),"",OFFSET('HARGA SATUAN'!$D$6,MATCH(RAB!C120,'HARGA SATUAN'!$C$7:$C$1492,0),0))</f>
        <v/>
      </c>
      <c r="E120" s="359" t="str">
        <f ca="1">IF(B120="+","Unit",IF(ISERROR(OFFSET('HARGA SATUAN'!$E$6,MATCH(RAB!C120,'HARGA SATUAN'!$C$7:$C$1492,0),0)),"",OFFSET('HARGA SATUAN'!$E$6,MATCH(RAB!C120,'HARGA SATUAN'!$C$7:$C$1492,0),0)))</f>
        <v/>
      </c>
      <c r="F120" s="368"/>
      <c r="G120" s="360">
        <f ca="1">IF(ISERROR(OFFSET('HARGA SATUAN'!$I$6,MATCH(RAB!C120,'HARGA SATUAN'!$C$7:$C$1492,0),0)),0,OFFSET('HARGA SATUAN'!$I$6,MATCH(RAB!C120,'HARGA SATUAN'!$C$7:$C$1492,0),0))</f>
        <v>0</v>
      </c>
      <c r="H120" s="361">
        <f t="shared" ca="1" si="32"/>
        <v>0</v>
      </c>
      <c r="I120" s="361">
        <f t="shared" ca="1" si="33"/>
        <v>0</v>
      </c>
      <c r="J120" s="361">
        <f t="shared" ca="1" si="34"/>
        <v>0</v>
      </c>
      <c r="K120" s="362">
        <f t="shared" ca="1" si="35"/>
        <v>0</v>
      </c>
    </row>
    <row r="121" spans="2:11">
      <c r="B121" s="366" t="s">
        <v>22</v>
      </c>
      <c r="C121" s="367" t="s">
        <v>1611</v>
      </c>
      <c r="D121" s="358" t="str">
        <f ca="1">IF(ISERROR(OFFSET('HARGA SATUAN'!$D$6,MATCH(RAB!C121,'HARGA SATUAN'!$C$7:$C$1492,0),0)),"",OFFSET('HARGA SATUAN'!$D$6,MATCH(RAB!C121,'HARGA SATUAN'!$C$7:$C$1492,0),0))</f>
        <v/>
      </c>
      <c r="E121" s="359" t="str">
        <f ca="1">IF(B121="+","Unit",IF(ISERROR(OFFSET('HARGA SATUAN'!$E$6,MATCH(RAB!C121,'HARGA SATUAN'!$C$7:$C$1492,0),0)),"",OFFSET('HARGA SATUAN'!$E$6,MATCH(RAB!C121,'HARGA SATUAN'!$C$7:$C$1492,0),0)))</f>
        <v/>
      </c>
      <c r="F121" s="368"/>
      <c r="G121" s="360">
        <f ca="1">IF(ISERROR(OFFSET('HARGA SATUAN'!$I$6,MATCH(RAB!C121,'HARGA SATUAN'!$C$7:$C$1492,0),0)),0,OFFSET('HARGA SATUAN'!$I$6,MATCH(RAB!C121,'HARGA SATUAN'!$C$7:$C$1492,0),0))</f>
        <v>0</v>
      </c>
      <c r="H121" s="361">
        <f t="shared" ca="1" si="32"/>
        <v>0</v>
      </c>
      <c r="I121" s="361">
        <f t="shared" ca="1" si="33"/>
        <v>0</v>
      </c>
      <c r="J121" s="361">
        <f t="shared" ca="1" si="34"/>
        <v>0</v>
      </c>
      <c r="K121" s="362">
        <f t="shared" ca="1" si="35"/>
        <v>0</v>
      </c>
    </row>
    <row r="122" spans="2:11">
      <c r="B122" s="373"/>
      <c r="C122" s="372"/>
      <c r="D122" s="358" t="str">
        <f ca="1">IF(ISERROR(OFFSET('HARGA SATUAN'!$D$6,MATCH(RAB!C122,'HARGA SATUAN'!$C$7:$C$1492,0),0)),"",OFFSET('HARGA SATUAN'!$D$6,MATCH(RAB!C122,'HARGA SATUAN'!$C$7:$C$1492,0),0))</f>
        <v/>
      </c>
      <c r="E122" s="359" t="str">
        <f ca="1">IF(B122="+","Unit",IF(ISERROR(OFFSET('HARGA SATUAN'!$E$6,MATCH(RAB!C122,'HARGA SATUAN'!$C$7:$C$1492,0),0)),"",OFFSET('HARGA SATUAN'!$E$6,MATCH(RAB!C122,'HARGA SATUAN'!$C$7:$C$1492,0),0)))</f>
        <v/>
      </c>
      <c r="F122" s="368"/>
      <c r="G122" s="360">
        <f ca="1">IF(ISERROR(OFFSET('HARGA SATUAN'!$I$6,MATCH(RAB!C122,'HARGA SATUAN'!$C$7:$C$1492,0),0)),0,OFFSET('HARGA SATUAN'!$I$6,MATCH(RAB!C122,'HARGA SATUAN'!$C$7:$C$1492,0),0))</f>
        <v>0</v>
      </c>
      <c r="H122" s="361">
        <f t="shared" ca="1" si="28"/>
        <v>0</v>
      </c>
      <c r="I122" s="361">
        <f t="shared" ca="1" si="29"/>
        <v>0</v>
      </c>
      <c r="J122" s="361">
        <f t="shared" ca="1" si="30"/>
        <v>0</v>
      </c>
      <c r="K122" s="362">
        <f t="shared" ca="1" si="31"/>
        <v>0</v>
      </c>
    </row>
    <row r="123" spans="2:11">
      <c r="B123" s="374"/>
      <c r="C123" s="375" t="s">
        <v>475</v>
      </c>
      <c r="D123" s="358" t="str">
        <f ca="1">IF(ISERROR(OFFSET('HARGA SATUAN'!$D$6,MATCH(RAB!C123,'HARGA SATUAN'!$C$7:$C$1492,0),0)),"",OFFSET('HARGA SATUAN'!$D$6,MATCH(RAB!C123,'HARGA SATUAN'!$C$7:$C$1492,0),0))</f>
        <v/>
      </c>
      <c r="E123" s="359" t="str">
        <f ca="1">IF(B123="+","Unit",IF(ISERROR(OFFSET('HARGA SATUAN'!$E$6,MATCH(RAB!C123,'HARGA SATUAN'!$C$7:$C$1492,0),0)),"",OFFSET('HARGA SATUAN'!$E$6,MATCH(RAB!C123,'HARGA SATUAN'!$C$7:$C$1492,0),0)))</f>
        <v/>
      </c>
      <c r="F123" s="368"/>
      <c r="G123" s="360">
        <f ca="1">IF(ISERROR(OFFSET('HARGA SATUAN'!$I$6,MATCH(RAB!C123,'HARGA SATUAN'!$C$7:$C$1492,0),0)),0,OFFSET('HARGA SATUAN'!$I$6,MATCH(RAB!C123,'HARGA SATUAN'!$C$7:$C$1492,0),0))</f>
        <v>0</v>
      </c>
      <c r="H123" s="361">
        <f t="shared" ca="1" si="28"/>
        <v>0</v>
      </c>
      <c r="I123" s="361">
        <f t="shared" ca="1" si="29"/>
        <v>0</v>
      </c>
      <c r="J123" s="361">
        <f t="shared" ca="1" si="30"/>
        <v>0</v>
      </c>
      <c r="K123" s="362">
        <f t="shared" ca="1" si="31"/>
        <v>0</v>
      </c>
    </row>
    <row r="124" spans="2:11">
      <c r="B124" s="377">
        <v>1</v>
      </c>
      <c r="C124" s="378" t="s">
        <v>1091</v>
      </c>
      <c r="D124" s="379" t="str">
        <f ca="1">IF(ISERROR(OFFSET('HARGA SATUAN'!$D$6,MATCH(RAB!C124,'HARGA SATUAN'!$C$7:$C$1492,0),0)),"",OFFSET('HARGA SATUAN'!$D$6,MATCH(RAB!C124,'HARGA SATUAN'!$C$7:$C$1492,0),0))</f>
        <v>JASA</v>
      </c>
      <c r="E124" s="380" t="str">
        <f ca="1">IF(ISERROR(OFFSET('HARGA SATUAN'!$E$6,MATCH(RAB!C124,'HARGA SATUAN'!$C$7:$C$1492,0),0)),"",OFFSET('HARGA SATUAN'!$E$6,MATCH(RAB!C124,'HARGA SATUAN'!$C$7:$C$1492,0),0))</f>
        <v>Lot</v>
      </c>
      <c r="F124" s="381">
        <v>1</v>
      </c>
      <c r="G124" s="382">
        <f ca="1">IF(ISERROR(OFFSET('HARGA SATUAN'!$I$6,MATCH(RAB!C124,'HARGA SATUAN'!$C$7:$C$1492,0),0)),0,OFFSET('HARGA SATUAN'!$I$6,MATCH(RAB!C124,'HARGA SATUAN'!$C$7:$C$1492,0),0))</f>
        <v>2.5000000000000001E-2</v>
      </c>
      <c r="H124" s="383"/>
      <c r="I124" s="383"/>
      <c r="J124" s="383">
        <f ca="1">SUM(K15:K21)*G124</f>
        <v>240068.33333333337</v>
      </c>
      <c r="K124" s="384">
        <f ca="1">SUM(H124:J124)</f>
        <v>240068.33333333337</v>
      </c>
    </row>
    <row r="125" spans="2:11">
      <c r="B125" s="385"/>
      <c r="C125" s="386"/>
      <c r="D125" s="358" t="str">
        <f ca="1">IF(ISERROR(OFFSET('HARGA SATUAN'!$D$6,MATCH(RAB!C125,'HARGA SATUAN'!$C$7:$C$1492,0),0)),"",OFFSET('HARGA SATUAN'!$D$6,MATCH(RAB!C125,'HARGA SATUAN'!$C$7:$C$1492,0),0))</f>
        <v/>
      </c>
      <c r="E125" s="359" t="str">
        <f ca="1">IF(ISERROR(OFFSET('HARGA SATUAN'!$E$6,MATCH(RAB!C125,'HARGA SATUAN'!$C$7:$C$1492,0),0)),"",OFFSET('HARGA SATUAN'!$E$6,MATCH(RAB!C125,'HARGA SATUAN'!$C$7:$C$1492,0),0))</f>
        <v/>
      </c>
      <c r="F125" s="376"/>
      <c r="G125" s="360" t="str">
        <f ca="1">IF(ISERROR(OFFSET('HARGA SATUAN'!$I$6,MATCH(RAB!C125,'HARGA SATUAN'!$C$7:$C$1492,0),0)),"",OFFSET('HARGA SATUAN'!$I$6,MATCH(RAB!C125,'HARGA SATUAN'!$C$7:$C$1492,0),0))</f>
        <v/>
      </c>
      <c r="H125" s="361">
        <f ca="1">IF(OR(D125="MDU",D125="MDU-KD"),IF(G125="PLN",0,G125*F125),0)</f>
        <v>0</v>
      </c>
      <c r="I125" s="361">
        <f ca="1">IF(D125="HDW",IF(G125="PLN",0,G125*F125),0)</f>
        <v>0</v>
      </c>
      <c r="J125" s="361">
        <f ca="1">IF(D125="JASA",IF(G125="PLN",0,G125*F125),0)</f>
        <v>0</v>
      </c>
      <c r="K125" s="362">
        <f ca="1">SUM(H125:J125)</f>
        <v>0</v>
      </c>
    </row>
    <row r="126" spans="2:11" ht="15.75" thickBot="1">
      <c r="B126" s="387"/>
      <c r="C126" s="388"/>
      <c r="D126" s="389"/>
      <c r="E126" s="390"/>
      <c r="F126" s="390"/>
      <c r="G126" s="390"/>
      <c r="H126" s="391"/>
      <c r="I126" s="391"/>
      <c r="J126" s="391"/>
      <c r="K126" s="392"/>
    </row>
    <row r="127" spans="2:11">
      <c r="B127" s="393"/>
      <c r="C127" s="642" t="s">
        <v>1008</v>
      </c>
      <c r="D127" s="642"/>
      <c r="E127" s="642"/>
      <c r="F127" s="642"/>
      <c r="G127" s="394" t="s">
        <v>9</v>
      </c>
      <c r="H127" s="395">
        <f ca="1">SUM(H14:H125)</f>
        <v>81742350</v>
      </c>
      <c r="I127" s="395">
        <f ca="1">SUM(I14:I125)</f>
        <v>20028608</v>
      </c>
      <c r="J127" s="395">
        <f ca="1">SUM(J14:J125)</f>
        <v>4108741.666666667</v>
      </c>
      <c r="K127" s="395">
        <f ca="1">SUM(K14:K125)</f>
        <v>105879699.66666666</v>
      </c>
    </row>
    <row r="128" spans="2:11">
      <c r="B128" s="396"/>
      <c r="C128" s="625" t="s">
        <v>1457</v>
      </c>
      <c r="D128" s="625"/>
      <c r="E128" s="625"/>
      <c r="F128" s="625"/>
      <c r="G128" s="397" t="s">
        <v>9</v>
      </c>
      <c r="H128" s="398">
        <f ca="1">H127*0.11</f>
        <v>8991658.5</v>
      </c>
      <c r="I128" s="398">
        <f ca="1">I127*0.11</f>
        <v>2203146.88</v>
      </c>
      <c r="J128" s="398">
        <f ca="1">J127*0.11</f>
        <v>451961.58333333337</v>
      </c>
      <c r="K128" s="398">
        <f ca="1">K127*0.11</f>
        <v>11646766.963333333</v>
      </c>
    </row>
    <row r="129" spans="2:13" ht="15.75" thickBot="1">
      <c r="B129" s="396"/>
      <c r="C129" s="623" t="s">
        <v>463</v>
      </c>
      <c r="D129" s="623"/>
      <c r="E129" s="623"/>
      <c r="F129" s="623"/>
      <c r="G129" s="399" t="s">
        <v>9</v>
      </c>
      <c r="H129" s="400">
        <f ca="1">SUM(H127:H128)</f>
        <v>90734008.5</v>
      </c>
      <c r="I129" s="400">
        <f ca="1">SUM(I127:I128)</f>
        <v>22231754.879999999</v>
      </c>
      <c r="J129" s="399">
        <f ca="1">SUM(J127:J128)</f>
        <v>4560703.25</v>
      </c>
      <c r="K129" s="399">
        <f ca="1">SUM(K127:K128)</f>
        <v>117526466.63</v>
      </c>
      <c r="M129" s="482"/>
    </row>
    <row r="130" spans="2:13">
      <c r="B130" s="626" t="str">
        <f ca="1">"Terbilang : "&amp;PROPER(IF(K129=0,"nol",IF(K129&lt;0,"minus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IF(--MID(TEXT(ABS(K129),"000000000000000"),1,3)=0,"",MID(TEXT(ABS(K129),"000000000000000"),1,1)&amp;" ratus "&amp;MID(TEXT(ABS(K129),"000000000000000"),2,1)&amp;" puluh "&amp;MID(TEXT(ABS(K129),"000000000000000"),3,1)&amp;" trilyun ")&amp; IF(--MID(TEXT(ABS(K129),"000000000000000"),4,3)=0,"",MID(TEXT(ABS(K129),"000000000000000"),4,1)&amp;" ratus "&amp;MID(TEXT(ABS(K129),"000000000000000"),5,1)&amp;" puluh "&amp;MID(TEXT(ABS(K129),"000000000000000"),6,1)&amp;" milyar ")&amp; IF(--MID(TEXT(ABS(K129),"000000000000000"),7,3)=0,"",MID(TEXT(ABS(K129),"000000000000000"),7,1)&amp;" ratus "&amp;MID(TEXT(ABS(K129),"000000000000000"),8,1)&amp;" puluh "&amp;MID(TEXT(ABS(K129),"000000000000000"),9,1)&amp;" juta ")&amp; IF(--MID(TEXT(ABS(K129),"000000000000000"),10,3)=0,"",IF(--MID(TEXT(ABS(K129),"000000000000000"),10,3)=1,"*",MID(TEXT(ABS(K129),"000000000000000"),10,1)&amp;" ratus "&amp;MID(TEXT(ABS(K129),"000000000000000"),11,1)&amp;" puluh ")&amp;MID(TEXT(ABS(K129),"000000000000000"),12,1)&amp;" ribu ")&amp; IF(--MID(TEXT(ABS(K129),"000000000000000"),13,3)=0,"",MID(TEXT(ABS(K129),"000000000000000"),13,1)&amp;" ratus "&amp;MID(TEXT(ABS(K129),"000000000000000"),14,1)&amp;" puluh "&amp;MID(TEXT(ABS(K129),"000000000000000"),15,1)),1,"satu"),2,"dua"),3,"tiga"),4,"empat"),5,"lima"),6,"enam"),7,"tujuh"),8,"delapan"),9,"sembilan"),"0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Tujuh Belas Juta Lima Ratus Dua Puluh Enam Ribu Empat Ratus Enam Puluh Tujuh Rupiah</v>
      </c>
      <c r="C130" s="627"/>
      <c r="D130" s="627"/>
      <c r="E130" s="627"/>
      <c r="F130" s="627"/>
      <c r="G130" s="627"/>
      <c r="H130" s="627"/>
      <c r="I130" s="627"/>
      <c r="J130" s="627"/>
      <c r="K130" s="628"/>
    </row>
    <row r="131" spans="2:13">
      <c r="B131" s="629"/>
      <c r="C131" s="630"/>
      <c r="D131" s="630"/>
      <c r="E131" s="630"/>
      <c r="F131" s="630"/>
      <c r="G131" s="630"/>
      <c r="H131" s="630"/>
      <c r="I131" s="630"/>
      <c r="J131" s="630"/>
      <c r="K131" s="631"/>
    </row>
    <row r="132" spans="2:13" ht="15.75" thickBot="1">
      <c r="B132" s="401" t="str">
        <f>"Harga yang dipakai adalah "&amp;'HARGA SATUAN'!I5&amp;""</f>
        <v>Harga yang dipakai adalah RAB HSS 2023</v>
      </c>
      <c r="C132" s="402"/>
      <c r="D132" s="403"/>
      <c r="E132" s="403"/>
      <c r="F132" s="403"/>
      <c r="G132" s="404"/>
      <c r="H132" s="404"/>
      <c r="I132" s="404"/>
      <c r="J132" s="404"/>
      <c r="K132" s="405"/>
    </row>
    <row r="133" spans="2:13">
      <c r="C133" s="406"/>
      <c r="E133" s="408"/>
      <c r="F133" s="408"/>
      <c r="G133" s="408"/>
    </row>
    <row r="134" spans="2:13">
      <c r="C134" s="337"/>
      <c r="E134" s="408"/>
      <c r="F134" s="408"/>
      <c r="G134" s="408"/>
      <c r="H134" s="632"/>
      <c r="I134" s="632"/>
      <c r="J134" s="633"/>
      <c r="K134" s="633"/>
    </row>
    <row r="135" spans="2:13">
      <c r="C135" s="337"/>
      <c r="E135" s="408"/>
      <c r="F135" s="408"/>
      <c r="G135" s="408"/>
      <c r="H135" s="409"/>
      <c r="I135" s="622" t="s">
        <v>1635</v>
      </c>
      <c r="J135" s="622"/>
      <c r="K135" s="622"/>
    </row>
    <row r="136" spans="2:13">
      <c r="C136" s="337"/>
      <c r="E136" s="408"/>
      <c r="F136" s="408"/>
      <c r="G136" s="408"/>
      <c r="H136" s="409"/>
      <c r="I136" s="622" t="s">
        <v>1636</v>
      </c>
      <c r="J136" s="622"/>
      <c r="K136" s="622"/>
    </row>
    <row r="137" spans="2:13">
      <c r="C137" s="337"/>
      <c r="E137" s="408"/>
      <c r="F137" s="408"/>
      <c r="G137" s="408"/>
      <c r="H137" s="410"/>
      <c r="I137" s="411"/>
      <c r="J137" s="411"/>
      <c r="K137" s="411"/>
    </row>
    <row r="138" spans="2:13">
      <c r="C138" s="337"/>
      <c r="E138" s="408"/>
      <c r="F138" s="408"/>
      <c r="G138" s="408"/>
      <c r="H138" s="410"/>
      <c r="I138" s="410"/>
      <c r="J138" s="410"/>
      <c r="K138" s="410"/>
    </row>
    <row r="139" spans="2:13">
      <c r="C139" s="337"/>
      <c r="E139" s="408"/>
      <c r="F139" s="408"/>
      <c r="G139" s="408"/>
      <c r="H139" s="410"/>
      <c r="I139" s="410"/>
      <c r="J139" s="410"/>
      <c r="K139" s="410"/>
    </row>
    <row r="140" spans="2:13">
      <c r="C140" s="337"/>
      <c r="E140" s="408"/>
      <c r="F140" s="408"/>
      <c r="G140" s="408"/>
      <c r="H140" s="410"/>
      <c r="I140" s="410"/>
      <c r="J140" s="410"/>
      <c r="K140" s="410"/>
    </row>
    <row r="141" spans="2:13">
      <c r="C141" s="337"/>
      <c r="E141" s="408"/>
      <c r="F141" s="408"/>
      <c r="G141" s="408"/>
      <c r="H141" s="412"/>
      <c r="I141" s="622" t="s">
        <v>1637</v>
      </c>
      <c r="J141" s="622"/>
      <c r="K141" s="622"/>
    </row>
    <row r="142" spans="2:13">
      <c r="C142" s="406"/>
      <c r="E142" s="408"/>
      <c r="F142" s="408"/>
      <c r="G142" s="408"/>
      <c r="H142" s="410"/>
      <c r="I142" s="410"/>
      <c r="J142" s="410"/>
      <c r="K142" s="410"/>
    </row>
    <row r="143" spans="2:13">
      <c r="C143" s="406"/>
      <c r="E143" s="408"/>
      <c r="F143" s="408"/>
      <c r="G143" s="408"/>
      <c r="H143" s="410"/>
      <c r="I143" s="410"/>
      <c r="J143" s="410"/>
      <c r="K143" s="410"/>
    </row>
    <row r="144" spans="2:13">
      <c r="C144" s="406"/>
      <c r="E144" s="408"/>
      <c r="F144" s="408"/>
      <c r="G144" s="408"/>
      <c r="H144" s="410"/>
      <c r="I144" s="410"/>
      <c r="J144" s="410"/>
      <c r="K144" s="410"/>
    </row>
  </sheetData>
  <sheetProtection sort="0" autoFilter="0"/>
  <protectedRanges>
    <protectedRange sqref="B97:B120 B122" name="Range1_1"/>
    <protectedRange sqref="F96:F123 F14:F55 F61:F63" name="Range1_1_2_2"/>
    <protectedRange sqref="C122 C97:C100 C102:C120" name="Range1_1_1"/>
    <protectedRange sqref="C72" name="Range1_1_3_11"/>
    <protectedRange sqref="C101 C38" name="Range1_1_3_2"/>
    <protectedRange sqref="C39" name="Range1_1_3_4"/>
    <protectedRange sqref="C16:C17" name="Range1_1_3_5"/>
    <protectedRange sqref="C18" name="Range1_1_3_6"/>
    <protectedRange sqref="C19:C20" name="Range1_1_3"/>
    <protectedRange sqref="C65" name="Range1_1_3_1"/>
  </protectedRanges>
  <mergeCells count="22">
    <mergeCell ref="O3:P4"/>
    <mergeCell ref="B4:K4"/>
    <mergeCell ref="C127:F127"/>
    <mergeCell ref="B11:B13"/>
    <mergeCell ref="C11:C13"/>
    <mergeCell ref="D11:D13"/>
    <mergeCell ref="E11:E13"/>
    <mergeCell ref="F11:F13"/>
    <mergeCell ref="G11:G13"/>
    <mergeCell ref="I12:I13"/>
    <mergeCell ref="I136:K136"/>
    <mergeCell ref="I141:K141"/>
    <mergeCell ref="C129:F129"/>
    <mergeCell ref="G6:K6"/>
    <mergeCell ref="I135:K135"/>
    <mergeCell ref="C128:F128"/>
    <mergeCell ref="B130:K131"/>
    <mergeCell ref="H134:K134"/>
    <mergeCell ref="H11:K11"/>
    <mergeCell ref="H12:H13"/>
    <mergeCell ref="J12:J13"/>
    <mergeCell ref="K12:K13"/>
  </mergeCells>
  <phoneticPr fontId="141" type="noConversion"/>
  <conditionalFormatting sqref="C15:C21">
    <cfRule type="cellIs" dxfId="16" priority="6" operator="equal">
      <formula>0</formula>
    </cfRule>
  </conditionalFormatting>
  <conditionalFormatting sqref="C38:C39">
    <cfRule type="cellIs" dxfId="15" priority="12" operator="equal">
      <formula>0</formula>
    </cfRule>
  </conditionalFormatting>
  <conditionalFormatting sqref="C62">
    <cfRule type="cellIs" dxfId="14" priority="94" operator="equal">
      <formula>0</formula>
    </cfRule>
  </conditionalFormatting>
  <conditionalFormatting sqref="C69">
    <cfRule type="cellIs" dxfId="12" priority="8" operator="equal">
      <formula>0</formula>
    </cfRule>
  </conditionalFormatting>
  <conditionalFormatting sqref="C98">
    <cfRule type="cellIs" dxfId="11" priority="16" operator="equal">
      <formula>0</formula>
    </cfRule>
  </conditionalFormatting>
  <conditionalFormatting sqref="C101">
    <cfRule type="cellIs" dxfId="10" priority="15" operator="equal">
      <formula>0</formula>
    </cfRule>
  </conditionalFormatting>
  <conditionalFormatting sqref="C121">
    <cfRule type="cellIs" dxfId="9" priority="92" operator="equal">
      <formula>0</formula>
    </cfRule>
  </conditionalFormatting>
  <conditionalFormatting sqref="E1:E3 G1:G13 E5:E13 H12:I12 O13 S14:V21 E84:F89 E90:K123 E124:G124 H124:K126 E125:H125 E126:F126 E14:K41 E49:K49 E42:E48 G42:K48 E55:K55 E50:E54 G50:K54 E56:E60 G56:K60 E61:K63">
    <cfRule type="cellIs" dxfId="8" priority="1049" stopIfTrue="1" operator="equal">
      <formula>0</formula>
    </cfRule>
  </conditionalFormatting>
  <conditionalFormatting sqref="E64:E81 G64:K89">
    <cfRule type="cellIs" dxfId="7" priority="14" stopIfTrue="1" operator="equal">
      <formula>0</formula>
    </cfRule>
  </conditionalFormatting>
  <conditionalFormatting sqref="E82:E83">
    <cfRule type="cellIs" dxfId="6" priority="19" operator="equal">
      <formula>0</formula>
    </cfRule>
  </conditionalFormatting>
  <conditionalFormatting sqref="F64:F83">
    <cfRule type="cellIs" dxfId="5" priority="7" stopIfTrue="1" operator="equal">
      <formula>0</formula>
    </cfRule>
  </conditionalFormatting>
  <conditionalFormatting sqref="G125:G65591 E130:E65591">
    <cfRule type="cellIs" dxfId="4" priority="183" stopIfTrue="1" operator="equal">
      <formula>0</formula>
    </cfRule>
  </conditionalFormatting>
  <conditionalFormatting sqref="F42:F48">
    <cfRule type="cellIs" dxfId="3" priority="4" stopIfTrue="1" operator="equal">
      <formula>0</formula>
    </cfRule>
  </conditionalFormatting>
  <conditionalFormatting sqref="F50:F54">
    <cfRule type="cellIs" dxfId="2" priority="3" stopIfTrue="1" operator="equal">
      <formula>0</formula>
    </cfRule>
  </conditionalFormatting>
  <conditionalFormatting sqref="F56:F60">
    <cfRule type="cellIs" dxfId="1" priority="2" stopIfTrue="1" operator="equal">
      <formula>0</formula>
    </cfRule>
  </conditionalFormatting>
  <conditionalFormatting sqref="C65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05:F110 F116:F119 F23:F35 C66:C68 F64:F95 F42:F48 F50:F52 F54 F56:F60 H14:K126" xr:uid="{00000000-0002-0000-0800-000000000000}"/>
    <dataValidation type="list" allowBlank="1" showInputMessage="1" showErrorMessage="1" errorTitle="PERINGATAN!!!" error="HARGA YANG DIPAKAI SALAH...." sqref="O3" xr:uid="{00000000-0002-0000-0800-000001000000}">
      <formula1>$U$1:$U$4</formula1>
    </dataValidation>
    <dataValidation allowBlank="1" showInputMessage="1" showErrorMessage="1" errorTitle="PERINGATAN!!!" error="HARGA YANG DIPAKAI SALAH...." sqref="Q3" xr:uid="{00000000-0002-0000-0800-000002000000}"/>
  </dataValidations>
  <printOptions horizontalCentered="1"/>
  <pageMargins left="0.27559055118110198" right="0.3" top="0.31496062992126" bottom="0.59055118110236204" header="0.31496062992126" footer="0.31496062992126"/>
  <pageSetup paperSize="9" scale="54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6699"/>
  </sheetPr>
  <dimension ref="C1:AD55"/>
  <sheetViews>
    <sheetView showGridLines="0" view="pageBreakPreview" zoomScale="115" zoomScaleNormal="115" zoomScaleSheetLayoutView="115" workbookViewId="0">
      <selection activeCell="Y55" sqref="Y55:AA55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705" t="s">
        <v>1439</v>
      </c>
      <c r="X2" s="706"/>
      <c r="Y2" s="706"/>
      <c r="Z2" s="706"/>
      <c r="AA2" s="706"/>
      <c r="AB2" s="706"/>
      <c r="AC2" s="706"/>
      <c r="AD2" s="707"/>
    </row>
    <row r="3" spans="3:30">
      <c r="C3" s="238"/>
      <c r="W3" s="708"/>
      <c r="X3" s="709"/>
      <c r="Y3" s="709"/>
      <c r="Z3" s="709"/>
      <c r="AA3" s="709"/>
      <c r="AB3" s="709"/>
      <c r="AC3" s="709"/>
      <c r="AD3" s="710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3" t="s">
        <v>990</v>
      </c>
      <c r="Y5" s="653"/>
      <c r="Z5" s="653"/>
      <c r="AA5" s="653" t="s">
        <v>988</v>
      </c>
      <c r="AB5" s="653"/>
      <c r="AC5" s="653" t="s">
        <v>989</v>
      </c>
      <c r="AD5" s="654"/>
    </row>
    <row r="6" spans="3:30">
      <c r="C6" s="238"/>
      <c r="W6" s="241">
        <v>1</v>
      </c>
      <c r="X6" s="653" t="s">
        <v>993</v>
      </c>
      <c r="Y6" s="653"/>
      <c r="Z6" s="653"/>
      <c r="AA6" s="653"/>
      <c r="AB6" s="653"/>
      <c r="AC6" s="653"/>
      <c r="AD6" s="654"/>
    </row>
    <row r="7" spans="3:30">
      <c r="C7" s="238"/>
      <c r="E7" s="488" t="s">
        <v>1625</v>
      </c>
      <c r="W7" s="241">
        <v>2</v>
      </c>
      <c r="X7" s="653" t="s">
        <v>994</v>
      </c>
      <c r="Y7" s="653"/>
      <c r="Z7" s="653"/>
      <c r="AA7" s="653"/>
      <c r="AB7" s="653"/>
      <c r="AC7" s="653"/>
      <c r="AD7" s="654"/>
    </row>
    <row r="8" spans="3:30">
      <c r="C8" s="238"/>
      <c r="W8" s="241">
        <v>3</v>
      </c>
      <c r="X8" s="653" t="s">
        <v>995</v>
      </c>
      <c r="Y8" s="653"/>
      <c r="Z8" s="653"/>
      <c r="AA8" s="653"/>
      <c r="AB8" s="653"/>
      <c r="AC8" s="653"/>
      <c r="AD8" s="654"/>
    </row>
    <row r="9" spans="3:30">
      <c r="C9" s="238"/>
      <c r="W9" s="241">
        <v>4</v>
      </c>
      <c r="X9" s="653" t="s">
        <v>996</v>
      </c>
      <c r="Y9" s="653"/>
      <c r="Z9" s="653"/>
      <c r="AA9" s="653"/>
      <c r="AB9" s="653"/>
      <c r="AC9" s="653"/>
      <c r="AD9" s="654"/>
    </row>
    <row r="10" spans="3:30">
      <c r="C10" s="238"/>
      <c r="W10" s="241">
        <v>5</v>
      </c>
      <c r="X10" s="653" t="s">
        <v>997</v>
      </c>
      <c r="Y10" s="653"/>
      <c r="Z10" s="653"/>
      <c r="AA10" s="653"/>
      <c r="AB10" s="653"/>
      <c r="AC10" s="653"/>
      <c r="AD10" s="654"/>
    </row>
    <row r="11" spans="3:30">
      <c r="C11" s="238"/>
      <c r="W11" s="241">
        <v>6</v>
      </c>
      <c r="X11" s="653" t="s">
        <v>998</v>
      </c>
      <c r="Y11" s="653"/>
      <c r="Z11" s="653"/>
      <c r="AA11" s="653"/>
      <c r="AB11" s="653"/>
      <c r="AC11" s="653"/>
      <c r="AD11" s="654"/>
    </row>
    <row r="12" spans="3:30">
      <c r="C12" s="238"/>
      <c r="W12" s="241">
        <v>7</v>
      </c>
      <c r="X12" s="653" t="s">
        <v>999</v>
      </c>
      <c r="Y12" s="653"/>
      <c r="Z12" s="653"/>
      <c r="AA12" s="653"/>
      <c r="AB12" s="653"/>
      <c r="AC12" s="653"/>
      <c r="AD12" s="654"/>
    </row>
    <row r="13" spans="3:30" ht="12.75" customHeight="1">
      <c r="C13" s="238"/>
      <c r="W13" s="241">
        <v>8</v>
      </c>
      <c r="X13" s="653" t="s">
        <v>1000</v>
      </c>
      <c r="Y13" s="653"/>
      <c r="Z13" s="653"/>
      <c r="AA13" s="653"/>
      <c r="AB13" s="653"/>
      <c r="AC13" s="653"/>
      <c r="AD13" s="654"/>
    </row>
    <row r="14" spans="3:30">
      <c r="C14" s="238"/>
      <c r="W14" s="241">
        <v>9</v>
      </c>
      <c r="X14" s="653" t="s">
        <v>1001</v>
      </c>
      <c r="Y14" s="653"/>
      <c r="Z14" s="653"/>
      <c r="AA14" s="653"/>
      <c r="AB14" s="653"/>
      <c r="AC14" s="653"/>
      <c r="AD14" s="654"/>
    </row>
    <row r="15" spans="3:30">
      <c r="C15" s="238"/>
      <c r="W15" s="241">
        <v>10</v>
      </c>
      <c r="X15" s="653" t="s">
        <v>1010</v>
      </c>
      <c r="Y15" s="653"/>
      <c r="Z15" s="653"/>
      <c r="AA15" s="653"/>
      <c r="AB15" s="653"/>
      <c r="AC15" s="653"/>
      <c r="AD15" s="654"/>
    </row>
    <row r="16" spans="3:30">
      <c r="C16" s="238"/>
      <c r="W16" s="241">
        <v>11</v>
      </c>
      <c r="X16" s="653" t="s">
        <v>1455</v>
      </c>
      <c r="Y16" s="653"/>
      <c r="Z16" s="653"/>
      <c r="AA16" s="653"/>
      <c r="AB16" s="653"/>
      <c r="AC16" s="653"/>
      <c r="AD16" s="654"/>
    </row>
    <row r="17" spans="3:30">
      <c r="C17" s="238"/>
      <c r="S17" s="242"/>
      <c r="W17" s="241">
        <v>12</v>
      </c>
      <c r="X17" s="653" t="s">
        <v>1011</v>
      </c>
      <c r="Y17" s="653"/>
      <c r="Z17" s="653"/>
      <c r="AA17" s="653"/>
      <c r="AB17" s="653"/>
      <c r="AC17" s="653"/>
      <c r="AD17" s="654"/>
    </row>
    <row r="18" spans="3:30">
      <c r="C18" s="243"/>
      <c r="D18" s="244"/>
      <c r="E18" s="244"/>
      <c r="W18" s="241">
        <v>13</v>
      </c>
      <c r="X18" s="653"/>
      <c r="Y18" s="653"/>
      <c r="Z18" s="653"/>
      <c r="AA18" s="653"/>
      <c r="AB18" s="653"/>
      <c r="AC18" s="653"/>
      <c r="AD18" s="654"/>
    </row>
    <row r="19" spans="3:30">
      <c r="C19" s="238"/>
      <c r="W19" s="245"/>
      <c r="X19" s="703"/>
      <c r="Y19" s="703"/>
      <c r="Z19" s="703"/>
      <c r="AA19" s="703"/>
      <c r="AB19" s="703"/>
      <c r="AC19" s="703"/>
      <c r="AD19" s="704"/>
    </row>
    <row r="20" spans="3:30">
      <c r="C20" s="238"/>
      <c r="W20" s="690" t="s">
        <v>992</v>
      </c>
      <c r="X20" s="691"/>
      <c r="Y20" s="691"/>
      <c r="Z20" s="691"/>
      <c r="AA20" s="691"/>
      <c r="AB20" s="691"/>
      <c r="AC20" s="691"/>
      <c r="AD20" s="692"/>
    </row>
    <row r="21" spans="3:30">
      <c r="C21" s="238"/>
      <c r="W21" s="693" t="s">
        <v>985</v>
      </c>
      <c r="X21" s="694"/>
      <c r="Y21" s="694"/>
      <c r="Z21" s="695"/>
      <c r="AA21" s="696" t="s">
        <v>986</v>
      </c>
      <c r="AB21" s="697"/>
      <c r="AC21" s="697"/>
      <c r="AD21" s="698"/>
    </row>
    <row r="22" spans="3:30">
      <c r="C22" s="238"/>
      <c r="W22" s="699"/>
      <c r="X22" s="700"/>
      <c r="Y22" s="490"/>
      <c r="Z22" s="491"/>
      <c r="AA22" s="701"/>
      <c r="AB22" s="702"/>
      <c r="AC22" s="248"/>
      <c r="AD22" s="249"/>
    </row>
    <row r="23" spans="3:30">
      <c r="C23" s="238"/>
      <c r="W23" s="699"/>
      <c r="X23" s="700"/>
      <c r="Y23" s="490"/>
      <c r="Z23" s="491"/>
      <c r="AA23" s="688"/>
      <c r="AB23" s="689"/>
      <c r="AC23" s="248"/>
      <c r="AD23" s="249"/>
    </row>
    <row r="24" spans="3:30">
      <c r="C24" s="238"/>
      <c r="W24" s="683"/>
      <c r="X24" s="685"/>
      <c r="Y24" s="246"/>
      <c r="Z24" s="247"/>
      <c r="AA24" s="686"/>
      <c r="AB24" s="687"/>
      <c r="AC24" s="248"/>
      <c r="AD24" s="249"/>
    </row>
    <row r="25" spans="3:30">
      <c r="C25" s="238"/>
      <c r="W25" s="683"/>
      <c r="X25" s="685"/>
      <c r="Y25" s="246"/>
      <c r="Z25" s="247"/>
      <c r="AA25" s="688"/>
      <c r="AB25" s="689"/>
      <c r="AC25" s="248"/>
      <c r="AD25" s="249"/>
    </row>
    <row r="26" spans="3:30">
      <c r="C26" s="238"/>
      <c r="W26" s="478"/>
      <c r="X26" s="479"/>
      <c r="Y26" s="246"/>
      <c r="Z26" s="247"/>
      <c r="AA26" s="688"/>
      <c r="AB26" s="689"/>
      <c r="AC26" s="248"/>
      <c r="AD26" s="249"/>
    </row>
    <row r="27" spans="3:30">
      <c r="C27" s="238"/>
      <c r="W27" s="478"/>
      <c r="X27" s="479"/>
      <c r="Y27" s="246"/>
      <c r="Z27" s="247"/>
      <c r="AA27" s="682"/>
      <c r="AB27" s="677"/>
      <c r="AC27" s="248"/>
      <c r="AD27" s="249"/>
    </row>
    <row r="28" spans="3:30">
      <c r="C28" s="238"/>
      <c r="W28" s="478"/>
      <c r="X28" s="479"/>
      <c r="Y28" s="246"/>
      <c r="Z28" s="247"/>
      <c r="AA28" s="682"/>
      <c r="AB28" s="677"/>
      <c r="AC28" s="248"/>
      <c r="AD28" s="249"/>
    </row>
    <row r="29" spans="3:30">
      <c r="C29" s="238"/>
      <c r="W29" s="478"/>
      <c r="X29" s="479"/>
      <c r="Y29" s="246"/>
      <c r="Z29" s="247"/>
      <c r="AA29" s="682"/>
      <c r="AB29" s="677"/>
      <c r="AC29" s="248"/>
      <c r="AD29" s="249"/>
    </row>
    <row r="30" spans="3:30" ht="11.25" customHeight="1">
      <c r="C30" s="238"/>
      <c r="W30" s="480"/>
      <c r="X30" s="481"/>
      <c r="Y30" s="246"/>
      <c r="Z30" s="247"/>
      <c r="AA30" s="682"/>
      <c r="AB30" s="677"/>
      <c r="AC30" s="248"/>
      <c r="AD30" s="249"/>
    </row>
    <row r="31" spans="3:30">
      <c r="C31" s="238"/>
      <c r="U31" s="250"/>
      <c r="W31" s="478"/>
      <c r="X31" s="479"/>
      <c r="Y31" s="246"/>
      <c r="Z31" s="247"/>
      <c r="AA31" s="682"/>
      <c r="AB31" s="677"/>
      <c r="AC31" s="248"/>
      <c r="AD31" s="249"/>
    </row>
    <row r="32" spans="3:30">
      <c r="C32" s="238"/>
      <c r="U32" s="250"/>
      <c r="W32" s="478"/>
      <c r="X32" s="479"/>
      <c r="Y32" s="246"/>
      <c r="Z32" s="247"/>
      <c r="AA32" s="682"/>
      <c r="AB32" s="677"/>
      <c r="AC32" s="248"/>
      <c r="AD32" s="249"/>
    </row>
    <row r="33" spans="3:30">
      <c r="C33" s="238"/>
      <c r="W33" s="478"/>
      <c r="X33" s="479"/>
      <c r="Y33" s="246"/>
      <c r="Z33" s="247"/>
      <c r="AA33" s="682"/>
      <c r="AB33" s="677"/>
      <c r="AC33" s="248"/>
      <c r="AD33" s="249"/>
    </row>
    <row r="34" spans="3:30">
      <c r="C34" s="238"/>
      <c r="W34" s="478"/>
      <c r="X34" s="479"/>
      <c r="Y34" s="246"/>
      <c r="Z34" s="247"/>
      <c r="AA34" s="682"/>
      <c r="AB34" s="677"/>
      <c r="AC34" s="248"/>
      <c r="AD34" s="249"/>
    </row>
    <row r="35" spans="3:30">
      <c r="C35" s="238"/>
      <c r="W35" s="683"/>
      <c r="X35" s="684"/>
      <c r="Y35" s="246"/>
      <c r="Z35" s="247"/>
      <c r="AA35" s="682"/>
      <c r="AB35" s="677"/>
      <c r="AC35" s="248"/>
      <c r="AD35" s="249"/>
    </row>
    <row r="36" spans="3:30">
      <c r="C36" s="238"/>
      <c r="W36" s="674"/>
      <c r="X36" s="675"/>
      <c r="Y36" s="246"/>
      <c r="Z36" s="251"/>
      <c r="AA36" s="676"/>
      <c r="AB36" s="677"/>
      <c r="AC36" s="248"/>
      <c r="AD36" s="249"/>
    </row>
    <row r="37" spans="3:30" ht="12.75" customHeight="1">
      <c r="C37" s="238"/>
      <c r="W37" s="678"/>
      <c r="X37" s="679"/>
      <c r="Y37" s="246"/>
      <c r="Z37" s="251"/>
      <c r="AA37" s="680"/>
      <c r="AB37" s="681"/>
      <c r="AC37" s="252"/>
      <c r="AD37" s="253"/>
    </row>
    <row r="38" spans="3:30" ht="12.75" customHeight="1">
      <c r="C38" s="238"/>
      <c r="W38" s="678"/>
      <c r="X38" s="679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8"/>
      <c r="X39" s="679"/>
      <c r="Y39" s="254"/>
      <c r="Z39" s="257"/>
      <c r="AA39" s="670"/>
      <c r="AB39" s="671"/>
      <c r="AC39" s="252"/>
      <c r="AD39" s="253"/>
    </row>
    <row r="40" spans="3:30" ht="12" customHeight="1">
      <c r="C40" s="238"/>
      <c r="W40" s="666"/>
      <c r="X40" s="667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68"/>
      <c r="X41" s="669"/>
      <c r="Y41" s="260"/>
      <c r="Z41" s="261"/>
      <c r="AA41" s="670"/>
      <c r="AB41" s="671"/>
      <c r="AC41" s="252"/>
      <c r="AD41" s="253"/>
    </row>
    <row r="42" spans="3:30" ht="12" customHeight="1">
      <c r="C42" s="238"/>
      <c r="W42" s="672" t="s">
        <v>1456</v>
      </c>
      <c r="X42" s="673"/>
      <c r="Y42" s="673"/>
      <c r="Z42" s="673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51" t="s">
        <v>11</v>
      </c>
      <c r="X44" s="652"/>
      <c r="Y44" s="653"/>
      <c r="Z44" s="653"/>
      <c r="AA44" s="653"/>
      <c r="AB44" s="653"/>
      <c r="AC44" s="653"/>
      <c r="AD44" s="654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51" t="s">
        <v>984</v>
      </c>
      <c r="X45" s="652"/>
      <c r="Y45" s="653">
        <v>1</v>
      </c>
      <c r="Z45" s="653"/>
      <c r="AA45" s="653"/>
      <c r="AB45" s="653" t="s">
        <v>12</v>
      </c>
      <c r="AC45" s="653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51" t="s">
        <v>15</v>
      </c>
      <c r="X46" s="652"/>
      <c r="Y46" s="665"/>
      <c r="Z46" s="665"/>
      <c r="AA46" s="665"/>
      <c r="AB46" s="653" t="s">
        <v>16</v>
      </c>
      <c r="AC46" s="653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59" t="s">
        <v>17</v>
      </c>
      <c r="X47" s="659"/>
      <c r="Y47" s="659"/>
      <c r="Z47" s="659"/>
      <c r="AA47" s="659"/>
      <c r="AB47" s="659"/>
      <c r="AC47" s="659"/>
      <c r="AD47" s="660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61" t="str">
        <f>RAB!G6</f>
        <v>TERMINAL JL LINGKAR DEMAK</v>
      </c>
      <c r="X48" s="661"/>
      <c r="Y48" s="661"/>
      <c r="Z48" s="661"/>
      <c r="AA48" s="661"/>
      <c r="AB48" s="661"/>
      <c r="AC48" s="661"/>
      <c r="AD48" s="662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61"/>
      <c r="X49" s="661"/>
      <c r="Y49" s="661"/>
      <c r="Z49" s="661"/>
      <c r="AA49" s="661"/>
      <c r="AB49" s="661"/>
      <c r="AC49" s="661"/>
      <c r="AD49" s="662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61"/>
      <c r="X50" s="661"/>
      <c r="Y50" s="661"/>
      <c r="Z50" s="661"/>
      <c r="AA50" s="661"/>
      <c r="AB50" s="661"/>
      <c r="AC50" s="661"/>
      <c r="AD50" s="662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63"/>
      <c r="X51" s="663"/>
      <c r="Y51" s="663"/>
      <c r="Z51" s="663"/>
      <c r="AA51" s="663"/>
      <c r="AB51" s="663"/>
      <c r="AC51" s="663"/>
      <c r="AD51" s="664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51" t="s">
        <v>18</v>
      </c>
      <c r="X52" s="652"/>
      <c r="Y52" s="653" t="s">
        <v>1638</v>
      </c>
      <c r="Z52" s="653"/>
      <c r="AA52" s="653"/>
      <c r="AB52" s="653"/>
      <c r="AC52" s="653"/>
      <c r="AD52" s="654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51" t="s">
        <v>19</v>
      </c>
      <c r="X53" s="652"/>
      <c r="Y53" s="653" t="s">
        <v>1639</v>
      </c>
      <c r="Z53" s="653"/>
      <c r="AA53" s="653"/>
      <c r="AB53" s="653"/>
      <c r="AC53" s="653"/>
      <c r="AD53" s="654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51" t="s">
        <v>20</v>
      </c>
      <c r="X54" s="652"/>
      <c r="Y54" s="657" t="s">
        <v>1640</v>
      </c>
      <c r="Z54" s="657"/>
      <c r="AA54" s="657"/>
      <c r="AB54" s="653"/>
      <c r="AC54" s="653"/>
      <c r="AD54" s="654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55" t="s">
        <v>21</v>
      </c>
      <c r="X55" s="656"/>
      <c r="Y55" s="657" t="s">
        <v>1641</v>
      </c>
      <c r="Z55" s="657"/>
      <c r="AA55" s="657"/>
      <c r="AB55" s="657"/>
      <c r="AC55" s="657"/>
      <c r="AD55" s="658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AB54:AD54"/>
    <mergeCell ref="W55:X55"/>
    <mergeCell ref="AB55:AD55"/>
    <mergeCell ref="W47:AD47"/>
    <mergeCell ref="W48:AD51"/>
    <mergeCell ref="W52:X52"/>
    <mergeCell ref="AB52:AD52"/>
    <mergeCell ref="W53:X53"/>
    <mergeCell ref="AB53:AD53"/>
    <mergeCell ref="Y54:AA54"/>
    <mergeCell ref="Y55:AA55"/>
    <mergeCell ref="Y52:AA52"/>
    <mergeCell ref="Y53:AA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6699"/>
  </sheetPr>
  <dimension ref="B1:AF68"/>
  <sheetViews>
    <sheetView view="pageBreakPreview" zoomScale="55" zoomScaleNormal="55" zoomScaleSheetLayoutView="55" workbookViewId="0">
      <selection activeCell="T31" sqref="T31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11" t="s">
        <v>1528</v>
      </c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3"/>
      <c r="AD4" s="217"/>
      <c r="AE4" s="216"/>
      <c r="AF4" s="216"/>
    </row>
    <row r="5" spans="2:32" ht="13.5" customHeight="1">
      <c r="B5" s="215"/>
      <c r="C5" s="215"/>
      <c r="D5" s="714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5"/>
      <c r="P5" s="715"/>
      <c r="Q5" s="715"/>
      <c r="R5" s="715"/>
      <c r="S5" s="715"/>
      <c r="T5" s="715"/>
      <c r="U5" s="715"/>
      <c r="V5" s="715"/>
      <c r="W5" s="715"/>
      <c r="X5" s="715"/>
      <c r="Y5" s="715"/>
      <c r="Z5" s="715"/>
      <c r="AA5" s="715"/>
      <c r="AB5" s="715"/>
      <c r="AC5" s="716"/>
      <c r="AD5" s="217"/>
      <c r="AE5" s="216"/>
      <c r="AF5" s="216"/>
    </row>
    <row r="6" spans="2:32" ht="12.75" customHeight="1">
      <c r="B6" s="215"/>
      <c r="C6" s="215"/>
      <c r="D6" s="714"/>
      <c r="E6" s="715"/>
      <c r="F6" s="715"/>
      <c r="G6" s="715"/>
      <c r="H6" s="715"/>
      <c r="I6" s="715"/>
      <c r="J6" s="715"/>
      <c r="K6" s="715"/>
      <c r="L6" s="715"/>
      <c r="M6" s="715"/>
      <c r="N6" s="715"/>
      <c r="O6" s="715"/>
      <c r="P6" s="715"/>
      <c r="Q6" s="715"/>
      <c r="R6" s="715"/>
      <c r="S6" s="715"/>
      <c r="T6" s="715"/>
      <c r="U6" s="715"/>
      <c r="V6" s="715"/>
      <c r="W6" s="715"/>
      <c r="X6" s="715"/>
      <c r="Y6" s="715"/>
      <c r="Z6" s="715"/>
      <c r="AA6" s="715"/>
      <c r="AB6" s="715"/>
      <c r="AC6" s="716"/>
      <c r="AE6" s="216"/>
      <c r="AF6" s="216"/>
    </row>
    <row r="7" spans="2:32" ht="12.75" customHeight="1" thickBot="1">
      <c r="B7" s="215"/>
      <c r="C7" s="215"/>
      <c r="D7" s="717"/>
      <c r="E7" s="718"/>
      <c r="F7" s="718"/>
      <c r="G7" s="718"/>
      <c r="H7" s="718"/>
      <c r="I7" s="718"/>
      <c r="J7" s="718"/>
      <c r="K7" s="718"/>
      <c r="L7" s="718"/>
      <c r="M7" s="718"/>
      <c r="N7" s="718"/>
      <c r="O7" s="718"/>
      <c r="P7" s="718"/>
      <c r="Q7" s="718"/>
      <c r="R7" s="718"/>
      <c r="S7" s="718"/>
      <c r="T7" s="718"/>
      <c r="U7" s="718"/>
      <c r="V7" s="718"/>
      <c r="W7" s="718"/>
      <c r="X7" s="718"/>
      <c r="Y7" s="718"/>
      <c r="Z7" s="718"/>
      <c r="AA7" s="718"/>
      <c r="AB7" s="718"/>
      <c r="AC7" s="719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6699"/>
  </sheetPr>
  <dimension ref="A1:AD120"/>
  <sheetViews>
    <sheetView view="pageBreakPreview" topLeftCell="A2" zoomScale="55" zoomScaleNormal="40" zoomScaleSheetLayoutView="55" workbookViewId="0">
      <selection activeCell="AO56" sqref="AO56"/>
    </sheetView>
  </sheetViews>
  <sheetFormatPr defaultRowHeight="12.75"/>
  <cols>
    <col min="1" max="1" width="1.7109375" style="423" customWidth="1"/>
    <col min="2" max="2" width="10.7109375" style="423" customWidth="1"/>
    <col min="3" max="3" width="2.5703125" style="423" customWidth="1"/>
    <col min="4" max="20" width="9.140625" style="423"/>
    <col min="21" max="21" width="14.5703125" style="423" customWidth="1"/>
    <col min="22" max="22" width="3.140625" style="423" customWidth="1"/>
    <col min="23" max="26" width="9.140625" style="423"/>
    <col min="27" max="27" width="2.85546875" style="423" customWidth="1"/>
    <col min="28" max="30" width="4.7109375" style="423" customWidth="1"/>
    <col min="31" max="31" width="1.7109375" style="423" customWidth="1"/>
    <col min="32" max="16384" width="9.140625" style="423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5" t="s">
        <v>1527</v>
      </c>
      <c r="D3" s="715"/>
      <c r="E3" s="715"/>
      <c r="F3" s="715"/>
      <c r="G3" s="715"/>
      <c r="H3" s="715"/>
      <c r="I3" s="715"/>
      <c r="J3" s="715"/>
      <c r="K3" s="715"/>
      <c r="L3" s="715"/>
      <c r="M3" s="715"/>
      <c r="N3" s="715"/>
      <c r="O3" s="715"/>
      <c r="P3" s="715"/>
      <c r="Q3" s="715"/>
      <c r="R3" s="715"/>
      <c r="S3" s="715"/>
      <c r="T3" s="715"/>
      <c r="U3" s="715"/>
      <c r="V3" s="715"/>
      <c r="W3" s="182"/>
      <c r="X3" s="434"/>
      <c r="Y3" s="434"/>
      <c r="Z3" s="434"/>
      <c r="AA3" s="434"/>
      <c r="AB3" s="434"/>
      <c r="AC3" s="424"/>
    </row>
    <row r="4" spans="1:29" ht="18.75" customHeight="1">
      <c r="A4" s="181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182"/>
      <c r="X4" s="434"/>
      <c r="Y4" s="434"/>
      <c r="Z4" s="434"/>
      <c r="AA4" s="434"/>
      <c r="AB4" s="434"/>
      <c r="AC4" s="424"/>
    </row>
    <row r="5" spans="1:29" ht="12.75" customHeight="1">
      <c r="A5" s="181"/>
      <c r="C5" s="425"/>
      <c r="W5" s="182"/>
    </row>
    <row r="6" spans="1:29" ht="12.75" customHeight="1">
      <c r="A6" s="181"/>
      <c r="C6" s="720" t="str">
        <f>GAMBAR!E7</f>
        <v>KOORDINAT : -6.906803, 110.627742</v>
      </c>
      <c r="D6" s="720"/>
      <c r="E6" s="720"/>
      <c r="F6" s="720"/>
      <c r="G6" s="720"/>
      <c r="H6" s="720"/>
      <c r="I6" s="720"/>
      <c r="J6" s="720"/>
      <c r="K6" s="720"/>
      <c r="L6" s="720"/>
      <c r="M6" s="720"/>
      <c r="W6" s="182"/>
      <c r="Y6" s="426"/>
      <c r="Z6" s="426"/>
      <c r="AA6" s="426"/>
      <c r="AB6" s="427"/>
      <c r="AC6" s="427"/>
    </row>
    <row r="7" spans="1:29" ht="18" customHeight="1">
      <c r="A7" s="181"/>
      <c r="C7" s="720"/>
      <c r="D7" s="720"/>
      <c r="E7" s="720"/>
      <c r="F7" s="720"/>
      <c r="G7" s="720"/>
      <c r="H7" s="720"/>
      <c r="I7" s="720"/>
      <c r="J7" s="720"/>
      <c r="K7" s="720"/>
      <c r="L7" s="720"/>
      <c r="M7" s="720"/>
      <c r="W7" s="182"/>
      <c r="Y7" s="426"/>
      <c r="Z7" s="426"/>
      <c r="AA7" s="426"/>
      <c r="AB7" s="427"/>
      <c r="AC7" s="427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8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9"/>
      <c r="S54" s="429"/>
      <c r="T54" s="429"/>
      <c r="U54" s="430"/>
      <c r="V54" s="430"/>
      <c r="W54" s="183"/>
      <c r="X54" s="430"/>
      <c r="Y54" s="430"/>
      <c r="Z54" s="430"/>
      <c r="AA54" s="430"/>
      <c r="AB54" s="430"/>
      <c r="AC54" s="430"/>
      <c r="AD54" s="430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5"/>
      <c r="S55" s="436"/>
      <c r="T55" s="436"/>
      <c r="U55" s="186"/>
      <c r="V55" s="187"/>
      <c r="W55" s="188"/>
      <c r="X55" s="430"/>
      <c r="Y55" s="430"/>
      <c r="Z55" s="430"/>
      <c r="AA55" s="431"/>
      <c r="AB55" s="431"/>
      <c r="AC55" s="431"/>
      <c r="AD55" s="431"/>
    </row>
    <row r="56" spans="1:30">
      <c r="U56" s="430"/>
      <c r="V56" s="431"/>
      <c r="W56" s="430"/>
      <c r="X56" s="430"/>
      <c r="Y56" s="430"/>
      <c r="Z56" s="430"/>
      <c r="AA56" s="431"/>
      <c r="AB56" s="430"/>
      <c r="AC56" s="430"/>
      <c r="AD56" s="430"/>
    </row>
    <row r="57" spans="1:30">
      <c r="U57" s="430"/>
      <c r="V57" s="431"/>
      <c r="W57" s="430"/>
      <c r="X57" s="430"/>
      <c r="Y57" s="430"/>
      <c r="Z57" s="430"/>
      <c r="AA57" s="430"/>
      <c r="AB57" s="430"/>
      <c r="AC57" s="430"/>
      <c r="AD57" s="430"/>
    </row>
    <row r="58" spans="1:30">
      <c r="U58" s="430"/>
      <c r="V58" s="431"/>
      <c r="W58" s="430"/>
      <c r="X58" s="430"/>
      <c r="Y58" s="430"/>
      <c r="Z58" s="430"/>
      <c r="AA58" s="430"/>
      <c r="AB58" s="430"/>
      <c r="AC58" s="430"/>
      <c r="AD58" s="430"/>
    </row>
    <row r="59" spans="1:30">
      <c r="U59" s="430"/>
      <c r="V59" s="431"/>
      <c r="W59" s="430"/>
      <c r="X59" s="430"/>
      <c r="Y59" s="430"/>
      <c r="Z59" s="430"/>
      <c r="AA59" s="430"/>
      <c r="AB59" s="430"/>
      <c r="AC59" s="430"/>
      <c r="AD59" s="430"/>
    </row>
    <row r="60" spans="1:30">
      <c r="U60" s="430"/>
      <c r="V60" s="431"/>
      <c r="W60" s="430"/>
      <c r="X60" s="430"/>
      <c r="Y60" s="430"/>
      <c r="Z60" s="430"/>
      <c r="AA60" s="431"/>
      <c r="AB60" s="430"/>
      <c r="AC60" s="430"/>
      <c r="AD60" s="430"/>
    </row>
    <row r="61" spans="1:30">
      <c r="U61" s="430"/>
      <c r="V61" s="431"/>
      <c r="W61" s="430"/>
      <c r="X61" s="430"/>
      <c r="Y61" s="430"/>
      <c r="Z61" s="430"/>
      <c r="AA61" s="430"/>
      <c r="AB61" s="430"/>
      <c r="AC61" s="430"/>
      <c r="AD61" s="430"/>
    </row>
    <row r="62" spans="1:30">
      <c r="U62" s="430"/>
      <c r="V62" s="431"/>
      <c r="W62" s="430"/>
      <c r="X62" s="430"/>
      <c r="Y62" s="430"/>
      <c r="Z62" s="430"/>
      <c r="AA62" s="430"/>
      <c r="AB62" s="430"/>
      <c r="AC62" s="430"/>
      <c r="AD62" s="430"/>
    </row>
    <row r="63" spans="1:30">
      <c r="U63" s="430"/>
      <c r="V63" s="431"/>
      <c r="W63" s="430"/>
      <c r="X63" s="430"/>
      <c r="Y63" s="430"/>
      <c r="Z63" s="430"/>
      <c r="AA63" s="430"/>
      <c r="AB63" s="430"/>
      <c r="AC63" s="430"/>
      <c r="AD63" s="430"/>
    </row>
    <row r="64" spans="1:30">
      <c r="U64" s="430"/>
      <c r="V64" s="431"/>
      <c r="W64" s="430"/>
      <c r="X64" s="430"/>
      <c r="Y64" s="430"/>
      <c r="Z64" s="430"/>
      <c r="AA64" s="430"/>
      <c r="AB64" s="430"/>
      <c r="AC64" s="430"/>
      <c r="AD64" s="430"/>
    </row>
    <row r="65" spans="5:30">
      <c r="U65" s="430"/>
      <c r="V65" s="431"/>
      <c r="W65" s="430"/>
      <c r="X65" s="430"/>
      <c r="Y65" s="430"/>
      <c r="Z65" s="430"/>
      <c r="AA65" s="430"/>
      <c r="AB65" s="430"/>
      <c r="AC65" s="430"/>
      <c r="AD65" s="430"/>
    </row>
    <row r="66" spans="5:30" ht="6" customHeight="1"/>
    <row r="73" spans="5:30">
      <c r="M73" s="432"/>
    </row>
    <row r="74" spans="5:30" ht="15" customHeight="1">
      <c r="E74" s="433"/>
      <c r="M74" s="432"/>
    </row>
    <row r="75" spans="5:30" ht="15" customHeight="1">
      <c r="E75" s="433"/>
      <c r="M75" s="432"/>
    </row>
    <row r="76" spans="5:30" ht="15" customHeight="1">
      <c r="E76" s="433"/>
      <c r="M76" s="432"/>
    </row>
    <row r="77" spans="5:30" ht="15" customHeight="1">
      <c r="E77" s="433"/>
      <c r="M77" s="432"/>
    </row>
    <row r="78" spans="5:30" ht="15" customHeight="1">
      <c r="E78" s="433"/>
      <c r="M78" s="432"/>
    </row>
    <row r="79" spans="5:30" ht="15" customHeight="1">
      <c r="E79" s="433"/>
      <c r="M79" s="432"/>
    </row>
    <row r="80" spans="5:30" ht="15" customHeight="1">
      <c r="E80" s="433"/>
      <c r="M80" s="432"/>
    </row>
    <row r="81" spans="5:13" ht="15" customHeight="1">
      <c r="E81" s="433"/>
      <c r="M81" s="432"/>
    </row>
    <row r="82" spans="5:13" ht="15" customHeight="1">
      <c r="E82" s="433"/>
      <c r="M82" s="432"/>
    </row>
    <row r="83" spans="5:13" ht="15" customHeight="1">
      <c r="E83" s="433"/>
      <c r="M83" s="432"/>
    </row>
    <row r="84" spans="5:13" ht="15" customHeight="1">
      <c r="E84" s="433"/>
      <c r="M84" s="432"/>
    </row>
    <row r="85" spans="5:13" ht="15" customHeight="1">
      <c r="E85" s="433"/>
      <c r="M85" s="432"/>
    </row>
    <row r="86" spans="5:13" ht="15" customHeight="1">
      <c r="E86" s="433"/>
      <c r="M86" s="432"/>
    </row>
    <row r="87" spans="5:13" ht="15" customHeight="1">
      <c r="E87" s="433"/>
      <c r="M87" s="432"/>
    </row>
    <row r="88" spans="5:13" ht="15" customHeight="1">
      <c r="E88" s="433"/>
      <c r="M88" s="432"/>
    </row>
    <row r="89" spans="5:13" ht="15" customHeight="1">
      <c r="E89" s="433"/>
      <c r="M89" s="432"/>
    </row>
    <row r="90" spans="5:13" ht="15" customHeight="1">
      <c r="E90" s="433"/>
      <c r="M90" s="432"/>
    </row>
    <row r="91" spans="5:13" ht="15" customHeight="1">
      <c r="E91" s="433"/>
      <c r="M91" s="432"/>
    </row>
    <row r="92" spans="5:13" ht="15" customHeight="1">
      <c r="E92" s="433"/>
      <c r="M92" s="432"/>
    </row>
    <row r="93" spans="5:13" ht="15" customHeight="1">
      <c r="E93" s="433"/>
      <c r="M93" s="432"/>
    </row>
    <row r="94" spans="5:13" ht="15" customHeight="1">
      <c r="E94" s="433"/>
      <c r="M94" s="432"/>
    </row>
    <row r="95" spans="5:13" ht="15" customHeight="1">
      <c r="E95" s="433"/>
      <c r="M95" s="432"/>
    </row>
    <row r="96" spans="5:13" ht="15" customHeight="1">
      <c r="E96" s="433"/>
    </row>
    <row r="97" spans="5:5" ht="15" customHeight="1">
      <c r="E97" s="433"/>
    </row>
    <row r="98" spans="5:5" ht="15" customHeight="1">
      <c r="E98" s="433"/>
    </row>
    <row r="99" spans="5:5" ht="15" customHeight="1">
      <c r="E99" s="433"/>
    </row>
    <row r="100" spans="5:5" ht="15" customHeight="1">
      <c r="E100" s="433"/>
    </row>
    <row r="101" spans="5:5" ht="15" customHeight="1">
      <c r="E101" s="433"/>
    </row>
    <row r="102" spans="5:5" ht="15" customHeight="1">
      <c r="E102" s="433"/>
    </row>
    <row r="103" spans="5:5" ht="15" customHeight="1">
      <c r="E103" s="433"/>
    </row>
    <row r="104" spans="5:5" ht="15" customHeight="1">
      <c r="E104" s="433"/>
    </row>
    <row r="105" spans="5:5" ht="15" customHeight="1">
      <c r="E105" s="433"/>
    </row>
    <row r="106" spans="5:5" ht="15" customHeight="1">
      <c r="E106" s="433"/>
    </row>
    <row r="107" spans="5:5" ht="15" customHeight="1">
      <c r="E107" s="433"/>
    </row>
    <row r="108" spans="5:5" ht="15" customHeight="1">
      <c r="E108" s="433"/>
    </row>
    <row r="109" spans="5:5" ht="15" customHeight="1">
      <c r="E109" s="433"/>
    </row>
    <row r="110" spans="5:5" ht="15" customHeight="1">
      <c r="E110" s="433"/>
    </row>
    <row r="111" spans="5:5" ht="15" customHeight="1">
      <c r="E111" s="433"/>
    </row>
    <row r="112" spans="5:5" ht="15" customHeight="1">
      <c r="E112" s="433"/>
    </row>
    <row r="113" spans="5:5" ht="15" customHeight="1">
      <c r="E113" s="433"/>
    </row>
    <row r="114" spans="5:5" ht="15" customHeight="1">
      <c r="E114" s="433"/>
    </row>
    <row r="115" spans="5:5" ht="15" customHeight="1">
      <c r="E115" s="433"/>
    </row>
    <row r="116" spans="5:5" ht="15" customHeight="1">
      <c r="E116" s="433"/>
    </row>
    <row r="117" spans="5:5" ht="15" customHeight="1">
      <c r="E117" s="433"/>
    </row>
    <row r="118" spans="5:5" ht="15" customHeight="1">
      <c r="E118" s="433"/>
    </row>
    <row r="119" spans="5:5" ht="15" customHeight="1">
      <c r="E119" s="433"/>
    </row>
    <row r="120" spans="5:5">
      <c r="E120" s="433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5">
        <v>1</v>
      </c>
    </row>
    <row r="2" spans="1:11" ht="48" customHeight="1">
      <c r="A2" s="455">
        <v>3</v>
      </c>
    </row>
    <row r="4" spans="1:11" ht="48" customHeight="1">
      <c r="C4" s="455">
        <v>1</v>
      </c>
    </row>
    <row r="5" spans="1:11" ht="48" customHeight="1">
      <c r="C5" s="455">
        <v>3</v>
      </c>
    </row>
    <row r="7" spans="1:11" ht="48" customHeight="1">
      <c r="E7" s="455">
        <v>1</v>
      </c>
    </row>
    <row r="8" spans="1:11" ht="48" customHeight="1">
      <c r="E8" s="455">
        <v>3</v>
      </c>
    </row>
    <row r="10" spans="1:11" ht="48" customHeight="1">
      <c r="G10" s="455">
        <v>3</v>
      </c>
    </row>
    <row r="11" spans="1:11" ht="48" customHeight="1">
      <c r="G11" s="455">
        <v>1</v>
      </c>
    </row>
    <row r="13" spans="1:11" ht="48" customHeight="1">
      <c r="I13" s="455">
        <v>3</v>
      </c>
    </row>
    <row r="14" spans="1:11" ht="48" customHeight="1">
      <c r="I14" s="455">
        <v>1</v>
      </c>
    </row>
    <row r="16" spans="1:11" ht="48" customHeight="1">
      <c r="K16" s="455">
        <v>3</v>
      </c>
    </row>
    <row r="17" spans="11:21" ht="48" customHeight="1">
      <c r="K17" s="455">
        <v>1</v>
      </c>
    </row>
    <row r="19" spans="11:21" ht="48" customHeight="1">
      <c r="M19" s="455">
        <v>3</v>
      </c>
    </row>
    <row r="20" spans="11:21" ht="48" customHeight="1">
      <c r="M20" s="455">
        <v>1</v>
      </c>
    </row>
    <row r="22" spans="11:21" ht="48" customHeight="1">
      <c r="O22" s="455">
        <v>3</v>
      </c>
    </row>
    <row r="23" spans="11:21" ht="48" customHeight="1">
      <c r="O23" s="455">
        <v>1</v>
      </c>
    </row>
    <row r="25" spans="11:21" ht="57" customHeight="1">
      <c r="Q25" s="455">
        <v>3</v>
      </c>
    </row>
    <row r="26" spans="11:21" ht="57" customHeight="1">
      <c r="Q26" s="455">
        <v>1</v>
      </c>
    </row>
    <row r="28" spans="11:21" ht="57" customHeight="1">
      <c r="S28" s="455">
        <v>3</v>
      </c>
    </row>
    <row r="29" spans="11:21" ht="57" customHeight="1">
      <c r="S29" s="455">
        <v>1</v>
      </c>
    </row>
    <row r="31" spans="11:21" ht="57" customHeight="1">
      <c r="U31" s="455">
        <v>3</v>
      </c>
    </row>
    <row r="32" spans="11:21" ht="57" customHeight="1">
      <c r="U32" s="45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2023-09-01T01:24:08Z</cp:lastPrinted>
  <dcterms:created xsi:type="dcterms:W3CDTF">2011-02-06T11:57:38Z</dcterms:created>
  <dcterms:modified xsi:type="dcterms:W3CDTF">2023-09-15T08:57:56Z</dcterms:modified>
</cp:coreProperties>
</file>