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PERSETUJUAN UP3\36. 08-09-2023\KIRIMULP 7 SEPT\KIRIMULP 7 SEPT\RAB\"/>
    </mc:Choice>
  </mc:AlternateContent>
  <xr:revisionPtr revIDLastSave="0" documentId="13_ncr:1_{E8FE4BCD-E01B-46DA-A1AC-86B8FD00D3B2}" xr6:coauthVersionLast="47" xr6:coauthVersionMax="47" xr10:uidLastSave="{00000000-0000-0000-0000-000000000000}"/>
  <bookViews>
    <workbookView xWindow="-120" yWindow="-120" windowWidth="24240" windowHeight="1314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79" i="11"/>
  <c r="F78" i="11"/>
  <c r="F77" i="11"/>
  <c r="F76" i="11"/>
  <c r="F75" i="11"/>
  <c r="G73" i="11"/>
  <c r="G74" i="11"/>
  <c r="G75" i="11"/>
  <c r="G76" i="11"/>
  <c r="G77" i="11"/>
  <c r="G78" i="11"/>
  <c r="G79" i="11"/>
  <c r="E73" i="11"/>
  <c r="E74" i="11"/>
  <c r="E75" i="11"/>
  <c r="E76" i="11"/>
  <c r="E77" i="11"/>
  <c r="E78" i="11"/>
  <c r="E79" i="11"/>
  <c r="D74" i="11"/>
  <c r="J74" i="11" s="1"/>
  <c r="D75" i="11"/>
  <c r="D76" i="11"/>
  <c r="H76" i="11" s="1"/>
  <c r="D77" i="11"/>
  <c r="H77" i="11" s="1"/>
  <c r="D78" i="11"/>
  <c r="J78" i="11" s="1"/>
  <c r="D79" i="11"/>
  <c r="I79" i="11" s="1"/>
  <c r="D80" i="11"/>
  <c r="D81" i="11"/>
  <c r="D82" i="11"/>
  <c r="D83" i="11"/>
  <c r="F72" i="11"/>
  <c r="F70" i="11"/>
  <c r="F69" i="11"/>
  <c r="F30" i="11"/>
  <c r="F26" i="11"/>
  <c r="F25" i="11"/>
  <c r="F24" i="11"/>
  <c r="F23" i="11"/>
  <c r="F22" i="11"/>
  <c r="D19" i="11"/>
  <c r="H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H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H25" i="11" s="1"/>
  <c r="E25" i="11"/>
  <c r="G25" i="11"/>
  <c r="D26" i="11"/>
  <c r="I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E29" i="11"/>
  <c r="G29" i="11"/>
  <c r="D30" i="1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69" i="11"/>
  <c r="D70" i="11"/>
  <c r="D71" i="11"/>
  <c r="D72" i="11"/>
  <c r="D73" i="11"/>
  <c r="H73" i="11" s="1"/>
  <c r="D18" i="11"/>
  <c r="J18" i="11" s="1"/>
  <c r="E18" i="11"/>
  <c r="G18" i="11"/>
  <c r="D15" i="11"/>
  <c r="J15" i="11" s="1"/>
  <c r="E15" i="11"/>
  <c r="G15" i="11"/>
  <c r="D16" i="11"/>
  <c r="J16" i="11" s="1"/>
  <c r="E16" i="11"/>
  <c r="G16" i="11"/>
  <c r="D17" i="11"/>
  <c r="H17" i="11" s="1"/>
  <c r="E17" i="11"/>
  <c r="G17" i="11"/>
  <c r="G54" i="11"/>
  <c r="G55" i="11"/>
  <c r="D54" i="11"/>
  <c r="H54" i="11" s="1"/>
  <c r="E54" i="11"/>
  <c r="D55" i="11"/>
  <c r="J55" i="11" s="1"/>
  <c r="E55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5" i="11"/>
  <c r="I75" i="11" l="1"/>
  <c r="J77" i="11"/>
  <c r="H79" i="11"/>
  <c r="H75" i="11"/>
  <c r="I78" i="11"/>
  <c r="I74" i="11"/>
  <c r="J73" i="11"/>
  <c r="H78" i="11"/>
  <c r="I77" i="11"/>
  <c r="J76" i="11"/>
  <c r="H74" i="11"/>
  <c r="I73" i="11"/>
  <c r="K73" i="11" s="1"/>
  <c r="J79" i="11"/>
  <c r="I76" i="11"/>
  <c r="K76" i="11" s="1"/>
  <c r="J75" i="11"/>
  <c r="J30" i="11"/>
  <c r="H29" i="11"/>
  <c r="I30" i="11"/>
  <c r="J29" i="11"/>
  <c r="I32" i="11"/>
  <c r="J32" i="11"/>
  <c r="I23" i="11"/>
  <c r="J19" i="11"/>
  <c r="I27" i="11"/>
  <c r="J25" i="11"/>
  <c r="I19" i="11"/>
  <c r="J31" i="11"/>
  <c r="J26" i="11"/>
  <c r="H23" i="11"/>
  <c r="J22" i="11"/>
  <c r="J21" i="11"/>
  <c r="H30" i="11"/>
  <c r="I29" i="11"/>
  <c r="I28" i="11"/>
  <c r="H26" i="11"/>
  <c r="I22" i="11"/>
  <c r="I31" i="11"/>
  <c r="H27" i="11"/>
  <c r="I25" i="11"/>
  <c r="I24" i="11"/>
  <c r="I21" i="11"/>
  <c r="I20" i="11"/>
  <c r="H28" i="11"/>
  <c r="H24" i="11"/>
  <c r="H20" i="11"/>
  <c r="I33" i="11"/>
  <c r="H33" i="11"/>
  <c r="I15" i="11"/>
  <c r="J17" i="11"/>
  <c r="H15" i="11"/>
  <c r="I17" i="11"/>
  <c r="I18" i="11"/>
  <c r="H18" i="11"/>
  <c r="I16" i="11"/>
  <c r="H16" i="11"/>
  <c r="J54" i="11"/>
  <c r="I55" i="11"/>
  <c r="H55" i="11"/>
  <c r="I54" i="11"/>
  <c r="K13" i="60"/>
  <c r="K12" i="60"/>
  <c r="K74" i="11" l="1"/>
  <c r="K77" i="11"/>
  <c r="K79" i="11"/>
  <c r="K75" i="11"/>
  <c r="K78" i="11"/>
  <c r="K30" i="11"/>
  <c r="K29" i="11"/>
  <c r="K27" i="11"/>
  <c r="K24" i="11"/>
  <c r="K22" i="11"/>
  <c r="K28" i="11"/>
  <c r="K32" i="11"/>
  <c r="K25" i="11"/>
  <c r="K23" i="11"/>
  <c r="K21" i="11"/>
  <c r="K31" i="11"/>
  <c r="K19" i="11"/>
  <c r="K20" i="11"/>
  <c r="K33" i="11"/>
  <c r="K26" i="11"/>
  <c r="K15" i="11"/>
  <c r="K17" i="11"/>
  <c r="K18" i="11"/>
  <c r="K54" i="11"/>
  <c r="K55" i="11"/>
  <c r="K16" i="11"/>
  <c r="F65" i="11" l="1"/>
  <c r="F64" i="11"/>
  <c r="F63" i="11"/>
  <c r="F62" i="11"/>
  <c r="F61" i="11"/>
  <c r="F60" i="11"/>
  <c r="F59" i="11"/>
  <c r="F58" i="11"/>
  <c r="F57" i="11"/>
  <c r="D56" i="11"/>
  <c r="H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D62" i="11"/>
  <c r="J62" i="11" s="1"/>
  <c r="E62" i="11"/>
  <c r="G62" i="11"/>
  <c r="D63" i="11"/>
  <c r="H63" i="11" s="1"/>
  <c r="E63" i="11"/>
  <c r="G63" i="11"/>
  <c r="D64" i="11"/>
  <c r="H64" i="11" s="1"/>
  <c r="E64" i="11"/>
  <c r="G64" i="11"/>
  <c r="D65" i="11"/>
  <c r="E65" i="11"/>
  <c r="G65" i="11"/>
  <c r="D66" i="11"/>
  <c r="J66" i="11" s="1"/>
  <c r="E66" i="11"/>
  <c r="G66" i="11"/>
  <c r="D34" i="11"/>
  <c r="J34" i="11" s="1"/>
  <c r="E34" i="11"/>
  <c r="G34" i="11"/>
  <c r="D35" i="11"/>
  <c r="I35" i="11" s="1"/>
  <c r="E35" i="11"/>
  <c r="G35" i="11"/>
  <c r="D36" i="11"/>
  <c r="J36" i="11" s="1"/>
  <c r="E36" i="11"/>
  <c r="G36" i="11"/>
  <c r="D37" i="11"/>
  <c r="J37" i="11" s="1"/>
  <c r="E37" i="11"/>
  <c r="G37" i="11"/>
  <c r="D38" i="11"/>
  <c r="J38" i="11" s="1"/>
  <c r="E38" i="11"/>
  <c r="G38" i="11"/>
  <c r="D39" i="11"/>
  <c r="I39" i="11" s="1"/>
  <c r="E39" i="11"/>
  <c r="G39" i="11"/>
  <c r="D40" i="11"/>
  <c r="J40" i="11" s="1"/>
  <c r="E40" i="11"/>
  <c r="G40" i="11"/>
  <c r="D41" i="11"/>
  <c r="J41" i="11" s="1"/>
  <c r="E41" i="11"/>
  <c r="G41" i="11"/>
  <c r="D42" i="11"/>
  <c r="J42" i="11" s="1"/>
  <c r="E42" i="11"/>
  <c r="G42" i="11"/>
  <c r="D43" i="11"/>
  <c r="J43" i="11" s="1"/>
  <c r="E43" i="11"/>
  <c r="G43" i="11"/>
  <c r="D44" i="11"/>
  <c r="H44" i="11" s="1"/>
  <c r="E44" i="11"/>
  <c r="G44" i="11"/>
  <c r="D45" i="11"/>
  <c r="J45" i="11" s="1"/>
  <c r="E45" i="11"/>
  <c r="G45" i="11"/>
  <c r="D46" i="11"/>
  <c r="J46" i="11" s="1"/>
  <c r="E46" i="11"/>
  <c r="G46" i="11"/>
  <c r="D47" i="11"/>
  <c r="H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J50" i="11" s="1"/>
  <c r="E50" i="11"/>
  <c r="G50" i="11"/>
  <c r="D51" i="11"/>
  <c r="H51" i="11" s="1"/>
  <c r="E51" i="11"/>
  <c r="G51" i="11"/>
  <c r="D52" i="11"/>
  <c r="H52" i="11" s="1"/>
  <c r="E52" i="11"/>
  <c r="G52" i="11"/>
  <c r="D53" i="11"/>
  <c r="E53" i="11"/>
  <c r="G53" i="11"/>
  <c r="G6" i="11"/>
  <c r="D67" i="11"/>
  <c r="J67" i="11" s="1"/>
  <c r="E67" i="11"/>
  <c r="G67" i="11"/>
  <c r="D68" i="11"/>
  <c r="H68" i="11" s="1"/>
  <c r="E68" i="11"/>
  <c r="G68" i="11"/>
  <c r="E69" i="11"/>
  <c r="G69" i="11"/>
  <c r="J70" i="11"/>
  <c r="E70" i="11"/>
  <c r="G70" i="11"/>
  <c r="J71" i="11"/>
  <c r="E71" i="11"/>
  <c r="G71" i="11"/>
  <c r="E72" i="11"/>
  <c r="G72" i="11"/>
  <c r="D20" i="60"/>
  <c r="J53" i="11" l="1"/>
  <c r="J65" i="11"/>
  <c r="J64" i="11"/>
  <c r="J56" i="11"/>
  <c r="I60" i="11"/>
  <c r="I56" i="11"/>
  <c r="I62" i="11"/>
  <c r="H62" i="11"/>
  <c r="H58" i="11"/>
  <c r="I58" i="11"/>
  <c r="I66" i="11"/>
  <c r="I64" i="11"/>
  <c r="I63" i="11"/>
  <c r="J35" i="11"/>
  <c r="H66" i="11"/>
  <c r="H60" i="11"/>
  <c r="I59" i="11"/>
  <c r="I65" i="11"/>
  <c r="I48" i="11"/>
  <c r="J47" i="11"/>
  <c r="H65" i="11"/>
  <c r="J63" i="11"/>
  <c r="H61" i="11"/>
  <c r="J59" i="11"/>
  <c r="H57" i="11"/>
  <c r="J48" i="11"/>
  <c r="I61" i="11"/>
  <c r="I57" i="11"/>
  <c r="I47" i="11"/>
  <c r="I43" i="11"/>
  <c r="J39" i="11"/>
  <c r="I51" i="11"/>
  <c r="H39" i="11"/>
  <c r="J52" i="11"/>
  <c r="J51" i="11"/>
  <c r="H43" i="11"/>
  <c r="J44" i="11"/>
  <c r="H40" i="11"/>
  <c r="I37" i="11"/>
  <c r="I36" i="11"/>
  <c r="I52" i="11"/>
  <c r="I44" i="11"/>
  <c r="I40" i="11"/>
  <c r="H35" i="11"/>
  <c r="H53" i="11"/>
  <c r="H49" i="11"/>
  <c r="H45" i="11"/>
  <c r="H41" i="11"/>
  <c r="H36" i="11"/>
  <c r="I41" i="11"/>
  <c r="H37" i="11"/>
  <c r="K37" i="11" s="1"/>
  <c r="I53" i="11"/>
  <c r="I49" i="11"/>
  <c r="I45" i="11"/>
  <c r="I42" i="11"/>
  <c r="I34" i="11"/>
  <c r="H50" i="11"/>
  <c r="H46" i="11"/>
  <c r="H42" i="11"/>
  <c r="H38" i="11"/>
  <c r="H34" i="11"/>
  <c r="I50" i="11"/>
  <c r="I46" i="11"/>
  <c r="I38" i="11"/>
  <c r="H69" i="11"/>
  <c r="H72" i="11"/>
  <c r="J72" i="11"/>
  <c r="I70" i="11"/>
  <c r="H70" i="11"/>
  <c r="J69" i="11"/>
  <c r="J68" i="11"/>
  <c r="I68" i="11"/>
  <c r="I72" i="11"/>
  <c r="H71" i="11"/>
  <c r="H67" i="11"/>
  <c r="I71" i="11"/>
  <c r="I67" i="11"/>
  <c r="I69" i="11"/>
  <c r="D14" i="11"/>
  <c r="J14" i="11" s="1"/>
  <c r="E14" i="11"/>
  <c r="G14" i="11"/>
  <c r="K19" i="60"/>
  <c r="D19" i="60"/>
  <c r="K62" i="11" l="1"/>
  <c r="K42" i="11"/>
  <c r="K56" i="11"/>
  <c r="K52" i="11"/>
  <c r="K60" i="11"/>
  <c r="K39" i="11"/>
  <c r="K64" i="11"/>
  <c r="K44" i="11"/>
  <c r="K63" i="11"/>
  <c r="K43" i="11"/>
  <c r="K47" i="11"/>
  <c r="K58" i="11"/>
  <c r="K40" i="11"/>
  <c r="K36" i="11"/>
  <c r="K35" i="11"/>
  <c r="K51" i="11"/>
  <c r="K48" i="11"/>
  <c r="K66" i="11"/>
  <c r="K59" i="11"/>
  <c r="K57" i="11"/>
  <c r="K65" i="11"/>
  <c r="K61" i="11"/>
  <c r="K49" i="11"/>
  <c r="K41" i="11"/>
  <c r="K45" i="11"/>
  <c r="K53" i="11"/>
  <c r="K46" i="11"/>
  <c r="K34" i="11"/>
  <c r="K50" i="11"/>
  <c r="K38" i="11"/>
  <c r="K68" i="11"/>
  <c r="K70" i="11"/>
  <c r="K72" i="11"/>
  <c r="K69" i="11"/>
  <c r="K67" i="11"/>
  <c r="K71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8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4" i="11"/>
  <c r="D85" i="11"/>
  <c r="H85" i="11" s="1"/>
  <c r="E8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2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5" i="11"/>
  <c r="I85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85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7" i="11"/>
  <c r="H88" i="11" s="1"/>
  <c r="I87" i="11"/>
  <c r="I88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6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9" i="11"/>
  <c r="I89" i="11"/>
  <c r="F364" i="29"/>
  <c r="F69" i="39"/>
  <c r="F72" i="39"/>
  <c r="F367" i="29"/>
  <c r="J84" i="11"/>
  <c r="K84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87" i="11" l="1"/>
  <c r="K88" i="11" s="1"/>
  <c r="K89" i="11" s="1"/>
  <c r="B90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7" i="11"/>
  <c r="J8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76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<sst xmlns="http://schemas.openxmlformats.org/spreadsheetml/2006/main" count="4748" uniqueCount="1634">
  <si>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</si>
  <si>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</si>
  <si>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</si>
  <si>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</si>
  <si>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</si>
  <si>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</si>
  <si>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</si>
  <si>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</si>
  <si>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</si>
  <si>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</si>
  <si>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</si>
  <si>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</si>
  <si>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</si>
  <si>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</si>
  <si>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</si>
  <si>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</si>
  <si>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</si>
  <si>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</si>
  <si>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</si>
  <si>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</si>
  <si>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</si>
  <si>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</si>
  <si>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</si>
  <si>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</si>
  <si>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</si>
  <si>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</si>
  <si>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</si>
  <si>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</si>
  <si>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</si>
  <si>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</si>
  <si>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</si>
  <si>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</si>
  <si>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</si>
  <si>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</si>
  <si>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</si>
  <si>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</si>
  <si>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</si>
  <si>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</si>
  <si>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</si>
  <si>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</si>
  <si>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</si>
  <si>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</si>
  <si>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</si>
  <si>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</si>
  <si>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</si>
  <si>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</si>
  <si>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</si>
  <si>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</si>
  <si>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</si>
  <si>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</si>
  <si>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</si>
  <si>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</si>
  <si>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</si>
  <si>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</si>
  <si>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</si>
  <si>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</si>
  <si>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</si>
  <si>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</si>
  <si>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</si>
  <si>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</si>
  <si>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</si>
  <si>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</si>
  <si>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</si>
  <si>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</si>
  <si>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</si>
  <si>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</si>
  <si>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</si>
  <si>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</si>
  <si>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</si>
  <si>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</si>
  <si>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</si>
  <si>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</si>
  <si>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</si>
  <si>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</si>
  <si>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</si>
  <si>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</si>
  <si>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</si>
  <si>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</si>
  <si>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</si>
  <si>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</si>
  <si>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</si>
  <si>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</si>
  <si>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</si>
  <si>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</si>
  <si>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</si>
  <si>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</si>
  <si>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</si>
  <si>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</si>
  <si>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</si>
  <si>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</si>
  <si>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</si>
  <si>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</si>
  <si>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</si>
  <si>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</si>
  <si>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</si>
  <si>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</si>
  <si>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</si>
  <si>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</si>
  <si>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</si>
  <si>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</si>
  <si>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</si>
  <si>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</si>
  <si>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</si>
  <si>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</si>
  <si>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</si>
  <si>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</si>
  <si>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</si>
  <si>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</si>
  <si>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</si>
  <si>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</si>
  <si>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</si>
  <si>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</si>
  <si>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</si>
  <si>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</si>
  <si>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</si>
  <si>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</si>
  <si>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</si>
  <si>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</si>
  <si>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</si>
  <si>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</si>
  <si>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</si>
  <si>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</si>
  <si>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</si>
  <si>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</si>
  <si>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</si>
  <si>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</si>
  <si>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</si>
  <si>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</si>
  <si>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</si>
  <si>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</si>
  <si>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</si>
  <si>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</si>
  <si>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</si>
  <si>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</si>
  <si>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</si>
  <si>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</si>
  <si>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</si>
  <si>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</si>
  <si>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</si>
  <si>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</si>
  <si>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</si>
  <si>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</si>
  <si>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</si>
  <si>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</si>
  <si>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</si>
  <si>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</si>
  <si>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</si>
  <si>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</si>
  <si>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</si>
  <si>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</si>
  <si>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</si>
  <si>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</si>
  <si>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</si>
  <si>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</si>
  <si>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</si>
  <si>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</si>
  <si>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</si>
  <si>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</si>
  <si>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</si>
  <si>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</si>
  <si>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</si>
  <si>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</si>
  <si>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</si>
  <si>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</si>
  <si>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</si>
  <si>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</si>
  <si>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</si>
  <si>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</si>
  <si>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</si>
  <si>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</si>
  <si>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</si>
  <si>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</si>
  <si>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</si>
  <si>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</si>
  <si>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</si>
  <si>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</si>
  <si>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</si>
  <si>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</si>
  <si>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</si>
  <si>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</si>
  <si>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</si>
  <si>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</si>
  <si>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</si>
  <si>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</si>
  <si>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</si>
  <si>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</si>
  <si>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</si>
  <si>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</si>
  <si>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</si>
  <si>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</si>
  <si>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</si>
  <si>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</si>
  <si>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</si>
  <si>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</si>
  <si>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</si>
  <si>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</si>
  <si>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</si>
  <si>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</si>
  <si>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</si>
  <si>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</si>
  <si>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</si>
  <si>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</si>
  <si>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</si>
  <si>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</si>
  <si>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</si>
  <si>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</si>
  <si>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</si>
  <si>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</si>
  <si>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</si>
  <si>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</si>
  <si>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</si>
  <si>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</si>
  <si>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</si>
  <si>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</si>
  <si>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</si>
  <si>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</si>
  <si>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</si>
  <si>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</si>
  <si>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</si>
  <si>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</si>
  <si>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</si>
  <si>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</si>
  <si>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</si>
  <si>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</si>
  <si>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</si>
  <si>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</si>
  <si>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</si>
  <si>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</si>
  <si>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</si>
  <si>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</si>
  <si>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</si>
  <si>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</si>
  <si>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</si>
  <si>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</si>
  <si>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</si>
  <si>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</si>
  <si>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</si>
  <si>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</si>
  <si>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</si>
  <si>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</si>
  <si>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</si>
  <si>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</si>
  <si>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</si>
  <si>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</si>
  <si>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</si>
  <si>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</si>
  <si>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</si>
  <si>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</si>
  <si>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</si>
  <si>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</si>
  <si>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</si>
  <si>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</si>
  <si>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</si>
  <si>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</si>
  <si>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</si>
  <si>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</si>
  <si>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</si>
  <si>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</si>
  <si>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</si>
  <si>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</si>
  <si>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</si>
  <si>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</si>
  <si>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</si>
  <si>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</si>
  <si>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</si>
  <si>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</si>
  <si>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</si>
  <si>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</si>
  <si>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</si>
  <si>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</si>
  <si>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</si>
  <si>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</si>
  <si>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</si>
  <si>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</si>
  <si>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</si>
  <si>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</si>
  <si>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</si>
  <si>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</si>
  <si>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</si>
  <si>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</si>
  <si>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</si>
  <si>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</si>
  <si>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</si>
  <si>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</si>
  <si>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</si>
  <si>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</si>
  <si>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</si>
  <si>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</si>
  <si>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</si>
  <si>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</si>
  <si>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</si>
  <si>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</si>
  <si>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</si>
  <si>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</si>
  <si>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</si>
  <si>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</si>
  <si>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</si>
  <si>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</si>
  <si>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</si>
  <si>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</si>
  <si>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</si>
  <si>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</si>
  <si>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</si>
  <si>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</si>
  <si>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</si>
  <si>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</si>
  <si>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</si>
  <si>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</si>
  <si>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</si>
  <si>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</si>
  <si>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</si>
  <si>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</si>
  <si>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</si>
  <si>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</si>
  <si>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</si>
  <si>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</si>
  <si>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</si>
  <si>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</si>
  <si>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</si>
  <si>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</si>
  <si>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</si>
  <si>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</si>
  <si>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</si>
  <si>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</si>
  <si>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</si>
  <si>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</si>
  <si>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</si>
  <si>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</si>
  <si>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</si>
  <si>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</si>
  <si>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</si>
  <si>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</si>
  <si>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</si>
  <si>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</si>
  <si>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</si>
  <si>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</si>
  <si>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</si>
  <si>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</si>
  <si>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</si>
  <si>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</si>
  <si>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</si>
  <si>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</si>
  <si>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</si>
  <si>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</si>
  <si>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</si>
  <si>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</si>
  <si>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</si>
  <si>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</si>
  <si>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</si>
  <si>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</si>
  <si>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</si>
  <si>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</si>
  <si>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</si>
  <si>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</si>
  <si>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</si>
  <si>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</si>
  <si>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</si>
  <si>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</si>
  <si>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</si>
  <si>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</si>
  <si>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</si>
  <si>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</si>
  <si>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</si>
  <si>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</si>
  <si>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</si>
  <si>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</si>
  <si>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</si>
  <si>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</si>
  <si>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</si>
  <si>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</si>
  <si>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</si>
  <si>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</si>
  <si>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</si>
  <si>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</si>
  <si>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</si>
  <si>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</si>
  <si>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</si>
  <si>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</si>
  <si>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</si>
  <si>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</si>
  <si>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</si>
  <si>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</si>
  <si>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</si>
  <si>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</si>
  <si>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</si>
  <si>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</si>
  <si>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</si>
  <si>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</si>
  <si>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</si>
  <si>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</si>
  <si>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</si>
  <si>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</si>
  <si>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</si>
  <si>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</si>
  <si>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</si>
  <si>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</si>
  <si>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</si>
  <si>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</si>
  <si>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</si>
  <si>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</si>
  <si>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</si>
  <si>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</si>
  <si>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</si>
  <si>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</si>
  <si>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</si>
  <si>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</si>
  <si>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</si>
  <si>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</si>
  <si>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</si>
  <si>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</si>
  <si>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</si>
  <si>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</si>
  <si>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</si>
  <si>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</si>
  <si>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</si>
  <si>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</si>
  <si>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</si>
  <si>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</si>
  <si>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</si>
  <si>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</si>
  <si>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</si>
  <si>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</si>
  <si>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</si>
  <si>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</si>
  <si>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</si>
  <si>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</si>
  <si>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</si>
  <si>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</si>
  <si>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</si>
  <si>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</si>
  <si>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</si>
  <si>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</si>
  <si>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</si>
  <si>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</si>
  <si>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</si>
  <si>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</si>
  <si>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</si>
  <si>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</si>
  <si>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</si>
  <si>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</si>
  <si>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</si>
  <si>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</si>
  <si>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</si>
  <si>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</si>
  <si>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</si>
  <si>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</si>
  <si>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</si>
  <si>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</si>
  <si>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</si>
  <si>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</si>
  <si>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</si>
  <si>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</si>
  <si>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</si>
  <si>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</si>
  <si>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</si>
  <si>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</si>
  <si>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</si>
  <si>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</si>
  <si>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</si>
  <si>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</si>
  <si>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</si>
  <si>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</si>
  <si>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</si>
  <si>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</si>
  <si>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</si>
  <si>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</si>
  <si>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</si>
  <si>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</si>
  <si>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</si>
  <si>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</si>
  <si>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</si>
  <si>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</si>
  <si>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</si>
  <si>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</si>
  <si>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</si>
  <si>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</si>
  <si>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</si>
  <si>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</si>
  <si>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</si>
  <si>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</si>
  <si>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</si>
  <si>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</si>
  <si>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</si>
  <si>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</si>
  <si>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</si>
  <si>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</si>
  <si>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</si>
  <si>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</si>
  <si>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</si>
  <si>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</si>
  <si>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</si>
  <si>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</si>
  <si>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</si>
  <si>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</si>
  <si>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</si>
  <si>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</si>
  <si>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</si>
  <si>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</si>
  <si>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</si>
  <si>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</si>
  <si>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</si>
  <si>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</si>
  <si>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</si>
  <si>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</si>
  <si>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</si>
  <si>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</si>
  <si>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</si>
  <si>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</si>
  <si>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</si>
  <si>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</si>
  <si>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</si>
  <si>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</si>
  <si>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</si>
  <si>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</si>
  <si>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</si>
  <si>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</si>
  <si>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</si>
  <si>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</si>
  <si>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</si>
  <si>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</si>
  <si>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</si>
  <si>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</si>
  <si>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</si>
  <si>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</si>
  <si>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</si>
  <si>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</si>
  <si>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</si>
  <si>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</si>
  <si>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</si>
  <si>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</si>
  <si>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</si>
  <si>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</si>
  <si>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</si>
  <si>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</si>
  <si>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</si>
  <si>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</si>
  <si>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</si>
  <si>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</si>
  <si>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</si>
  <si>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</si>
  <si>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</si>
  <si>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</si>
  <si>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</si>
  <si>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</si>
  <si>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</si>
  <si>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</si>
  <si>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</si>
  <si>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</si>
  <si>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</si>
  <si>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</si>
  <si>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</si>
  <si>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</si>
  <si>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</si>
  <si>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</si>
  <si>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</si>
  <si>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</si>
  <si>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</si>
  <si>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</si>
  <si>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</si>
  <si>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</si>
  <si>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</si>
  <si>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</si>
  <si>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</si>
  <si>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</si>
  <si>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</si>
  <si>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</si>
  <si>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</si>
  <si>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</si>
  <si>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</si>
  <si>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</si>
  <si>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</si>
  <si>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</si>
  <si>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</si>
  <si>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</si>
  <si>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</si>
  <si>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</si>
  <si>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</si>
  <si>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</si>
  <si>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</si>
  <si>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</si>
  <si>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</si>
  <si>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</si>
  <si>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</si>
  <si>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</si>
  <si>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</si>
  <si>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</si>
  <si>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</si>
  <si>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</si>
  <si>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</si>
  <si>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</si>
  <si>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</si>
  <si>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</si>
  <si>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</si>
  <si>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</si>
  <si>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</si>
  <si>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</si>
  <si>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</si>
  <si>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</si>
  <si>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</si>
  <si>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</si>
  <si>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</si>
  <si>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</si>
  <si>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</si>
  <si>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</si>
  <si>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</si>
  <si>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</si>
  <si>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</si>
  <si>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</si>
  <si>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</si>
  <si>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</si>
  <si>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</si>
  <si>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</si>
  <si>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</si>
  <si>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</si>
  <si>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</si>
  <si>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</si>
  <si>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</si>
  <si>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</si>
  <si>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</si>
  <si>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</si>
  <si>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</si>
  <si>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</si>
  <si>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</si>
  <si>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</si>
  <si>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</si>
  <si>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</si>
  <si>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</si>
  <si>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</si>
  <si>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</si>
  <si>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</si>
  <si>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</si>
  <si>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</si>
  <si>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</si>
  <si>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</si>
  <si>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</si>
  <si>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</si>
  <si>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</si>
  <si>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</si>
  <si>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</si>
  <si>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</si>
  <si>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</si>
  <si>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</si>
  <si>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</si>
  <si>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</si>
  <si>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</si>
  <si>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</si>
  <si>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</si>
  <si>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</si>
  <si>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</si>
  <si>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</si>
  <si>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</si>
  <si>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</si>
  <si>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</si>
  <si>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</si>
  <si>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</si>
  <si>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</si>
  <si>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</si>
  <si>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</si>
  <si>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</si>
  <si>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</si>
  <si>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</si>
  <si>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</si>
  <si>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</si>
  <si>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</si>
  <si>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</si>
  <si>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</si>
  <si>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</si>
  <si>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</si>
  <si>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</si>
  <si>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</si>
  <si>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</si>
  <si>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</si>
  <si>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</si>
  <si>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</si>
  <si>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</si>
  <si>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</si>
  <si>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</si>
  <si>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</si>
  <si>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</si>
  <si>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</si>
  <si>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</si>
  <si>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</si>
  <si>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</si>
  <si>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</si>
  <si>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</si>
  <si>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</si>
  <si>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</si>
  <si>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</si>
  <si>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</si>
  <si>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</si>
  <si>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</si>
  <si>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</si>
  <si>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</si>
  <si>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</si>
  <si>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</si>
  <si>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</si>
  <si>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</si>
  <si>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</si>
  <si>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</si>
  <si>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</si>
  <si>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</si>
  <si>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</si>
  <si>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</si>
  <si>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</si>
  <si>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</si>
  <si>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</si>
  <si>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</si>
  <si>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</si>
  <si>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</si>
  <si>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</si>
  <si>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</si>
  <si>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</si>
  <si>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</si>
  <si>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</si>
  <si>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</si>
  <si>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</si>
  <si>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</si>
  <si>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</si>
  <si>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</si>
  <si>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</si>
  <si>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</si>
  <si>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</si>
  <si>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</si>
  <si>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</si>
  <si>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</si>
  <si>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</si>
  <si>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</si>
  <si>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</si>
  <si>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</si>
  <si>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</si>
  <si>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</si>
  <si>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</si>
  <si>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</si>
  <si>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</si>
  <si>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</si>
  <si>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</si>
  <si>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</si>
  <si>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</si>
  <si>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</si>
  <si>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</si>
  <si>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</si>
  <si>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</si>
  <si>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</si>
  <si>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</si>
  <si>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</si>
  <si>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</si>
  <si>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</si>
  <si>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</si>
  <si>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</si>
  <si>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</si>
  <si>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</si>
  <si>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</si>
  <si>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</si>
  <si>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</si>
  <si>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</si>
  <si>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</si>
  <si>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</si>
  <si>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</si>
  <si>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</si>
  <si>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</si>
  <si>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</si>
  <si>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</si>
  <si>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</si>
  <si>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</si>
  <si>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</si>
  <si>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</si>
  <si>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</si>
  <si>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</si>
  <si>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</si>
  <si>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</si>
  <si>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</si>
  <si>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</si>
  <si>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</si>
  <si>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</si>
  <si>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</si>
  <si>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</si>
  <si>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</si>
  <si>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</si>
  <si>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</si>
  <si>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</si>
  <si>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</si>
  <si>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</si>
  <si>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</si>
  <si>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</si>
  <si>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</si>
  <si>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</si>
  <si>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</si>
  <si>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</si>
  <si>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</si>
  <si>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</si>
  <si>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</si>
  <si>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</si>
  <si>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</si>
  <si>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</si>
  <si>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</si>
  <si>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</si>
  <si>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</si>
  <si>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</si>
  <si>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</si>
  <si>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</si>
  <si>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</si>
  <si>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</si>
  <si>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</si>
  <si>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</si>
  <si>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</si>
  <si>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</si>
  <si>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</si>
  <si>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</si>
  <si>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</si>
  <si>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</si>
  <si>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</si>
  <si>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</si>
  <si>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</si>
  <si>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</si>
  <si>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</si>
  <si>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</si>
  <si>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</si>
  <si>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</si>
  <si>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</si>
  <si>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</si>
  <si>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</si>
  <si>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</si>
  <si>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</si>
  <si>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</si>
  <si>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</si>
  <si>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</si>
  <si>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</si>
  <si>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</si>
  <si>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</si>
  <si>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</si>
  <si>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</si>
  <si>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</si>
  <si>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</si>
  <si>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</si>
  <si>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</si>
  <si>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</si>
  <si>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</si>
  <si>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</si>
  <si>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</si>
  <si>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</si>
  <si>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</si>
  <si>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</si>
  <si>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</si>
  <si>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</si>
  <si>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</si>
  <si>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</si>
  <si>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</si>
  <si>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</si>
  <si>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</si>
  <si>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</si>
  <si>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</si>
  <si>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</si>
  <si>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</si>
  <si>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</si>
  <si>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</si>
  <si>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</si>
  <si>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</si>
  <si>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</si>
  <si>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</si>
  <si>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</si>
  <si>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</si>
  <si>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</si>
  <si>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</si>
  <si>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</si>
  <si>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</si>
  <si>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</si>
  <si>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</si>
  <si>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</si>
  <si>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</si>
  <si>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</si>
  <si>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</si>
  <si>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</si>
  <si>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</si>
  <si>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</si>
  <si>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</si>
  <si>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</si>
  <si>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</si>
  <si>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</si>
  <si>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</si>
  <si>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</si>
  <si>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</si>
  <si>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</si>
  <si>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</si>
  <si>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</si>
  <si>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</si>
  <si>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</si>
  <si>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</si>
  <si>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</si>
  <si>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</si>
  <si>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</si>
  <si>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</si>
  <si>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</si>
  <si>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</si>
  <si>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</si>
  <si>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</si>
  <si>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</si>
  <si>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</si>
  <si>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</si>
  <si>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</si>
  <si>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</si>
  <si>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</si>
  <si>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</si>
  <si>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</si>
  <si>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</si>
  <si>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</si>
  <si>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</si>
  <si>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</si>
  <si>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</si>
  <si>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</si>
  <si>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</si>
  <si>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</si>
  <si>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</si>
  <si>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</si>
  <si>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</si>
  <si>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</si>
  <si>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</si>
  <si>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</si>
  <si>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</si>
  <si>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</si>
  <si>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</si>
  <si>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</si>
  <si>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</si>
  <si>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</si>
  <si>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</si>
  <si>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</si>
  <si>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</si>
  <si>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</si>
  <si>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</si>
  <si>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</si>
  <si>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</si>
  <si>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</si>
  <si>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</si>
  <si>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</si>
  <si>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</si>
  <si>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</si>
  <si>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</si>
  <si>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</si>
  <si>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</si>
  <si>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</si>
  <si>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</si>
  <si>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</si>
  <si>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</si>
  <si>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</si>
  <si>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</si>
  <si>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</si>
  <si>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</si>
  <si>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</si>
  <si>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</si>
  <si>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</si>
  <si>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</si>
  <si>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</si>
  <si>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</si>
  <si>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</si>
  <si>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</si>
  <si>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</si>
  <si>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</si>
  <si>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</si>
  <si>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</si>
  <si>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</si>
  <si>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</si>
  <si>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</si>
  <si>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</si>
  <si>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</si>
  <si>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</si>
  <si>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</si>
  <si>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</si>
  <si>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</si>
  <si>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</si>
  <si>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</si>
  <si>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</si>
  <si>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</si>
  <si>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</si>
  <si>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</si>
  <si>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</si>
  <si>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</si>
  <si>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</si>
  <si>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</si>
  <si>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</si>
  <si>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</si>
  <si>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</si>
  <si>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</si>
  <si>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</si>
  <si>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</si>
  <si>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</si>
  <si>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</si>
  <si>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</si>
  <si>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</si>
  <si>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</si>
  <si>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</si>
  <si>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</si>
  <si>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</si>
  <si>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</si>
  <si>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</si>
  <si>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</si>
  <si>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</si>
  <si>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</si>
  <si>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</si>
  <si>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</si>
  <si>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</si>
  <si>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</si>
  <si>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</si>
  <si>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</si>
  <si>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</si>
  <si>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</si>
  <si>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</si>
  <si>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</si>
  <si>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</si>
  <si>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</si>
  <si>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</si>
  <si>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</si>
  <si>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</si>
  <si>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</si>
  <si>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</si>
  <si>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</si>
  <si>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</si>
  <si>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</si>
  <si>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</si>
  <si>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</si>
  <si>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</si>
  <si>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</si>
  <si>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</si>
  <si>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</si>
  <si>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</si>
  <si>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</si>
  <si>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</si>
  <si>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</si>
  <si>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</si>
  <si>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</si>
  <si>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</si>
  <si>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</si>
  <si>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</si>
  <si>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</si>
  <si>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</si>
  <si>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</si>
  <si>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</si>
  <si>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</si>
  <si>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</si>
  <si>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</si>
  <si>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</si>
  <si>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</si>
  <si>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</si>
  <si>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</si>
  <si>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</si>
  <si>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</si>
  <si>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</si>
  <si>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</si>
  <si>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</si>
  <si>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</si>
  <si>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</si>
  <si>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</si>
  <si>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</si>
  <si>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</si>
  <si>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</si>
  <si>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</si>
  <si>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</si>
  <si>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</si>
  <si>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</si>
  <si>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</si>
  <si>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</si>
  <si>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</si>
  <si>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</si>
  <si>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</si>
  <si>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</si>
  <si>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</si>
  <si>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</si>
  <si>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</si>
  <si>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</si>
  <si>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</si>
  <si>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</si>
  <si>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</si>
  <si>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</si>
  <si>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</si>
  <si>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</si>
  <si>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</si>
  <si>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</si>
  <si>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</si>
  <si>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</si>
  <si>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</si>
  <si>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</si>
  <si>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</si>
  <si>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</si>
  <si>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</si>
  <si>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</si>
  <si>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</si>
  <si>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</si>
  <si>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</si>
  <si>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</si>
  <si>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</si>
  <si>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</si>
  <si>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</si>
  <si>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</si>
  <si>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</si>
  <si>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</si>
  <si>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</si>
  <si>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</si>
  <si>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</si>
  <si>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</si>
  <si>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</si>
  <si>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</si>
  <si>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</si>
  <si>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</si>
  <si>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</si>
  <si>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</si>
  <si>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</si>
  <si>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</si>
  <si>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</si>
  <si>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</si>
  <si>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</si>
  <si>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</si>
  <si>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</si>
  <si>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</si>
  <si>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</si>
  <si>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</si>
  <si>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</si>
  <si>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</si>
  <si>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</si>
  <si>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</si>
  <si>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</si>
  <si>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</si>
  <si>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</si>
  <si>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</si>
  <si>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</si>
  <si>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</si>
  <si>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</si>
  <si>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</si>
  <si>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</si>
  <si>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</si>
  <si>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</si>
  <si>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</si>
  <si>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</si>
  <si>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</si>
  <si>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</si>
  <si>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</si>
  <si>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</si>
  <si>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</si>
  <si>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</si>
  <si>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</si>
  <si>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</si>
  <si>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</si>
  <si>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</si>
  <si>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</si>
  <si>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</si>
  <si>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</si>
  <si>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</si>
  <si>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</si>
  <si>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</si>
  <si>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</si>
  <si>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</si>
  <si>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</si>
  <si>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</si>
  <si>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</si>
  <si>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</si>
  <si>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</si>
  <si>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</si>
  <si>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</si>
  <si>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</si>
  <si>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</si>
  <si>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</si>
  <si>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</si>
  <si>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</si>
  <si>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</si>
  <si>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</si>
  <si>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</si>
  <si>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</si>
  <si>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</si>
  <si>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</si>
  <si>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</si>
  <si>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</si>
  <si>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</si>
  <si>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</si>
  <si>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</si>
  <si>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</si>
  <si>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</si>
  <si>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</si>
  <si>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</si>
  <si>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</si>
  <si>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</si>
  <si>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</si>
  <si>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</si>
  <si>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</si>
  <si>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</si>
  <si>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</si>
  <si>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</si>
  <si>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</si>
  <si>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</si>
  <si>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</si>
  <si>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</si>
  <si>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</si>
  <si>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</si>
  <si>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</si>
  <si>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</si>
  <si>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</si>
  <si>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</si>
  <si>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</si>
  <si>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</si>
  <si>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</si>
  <si>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</si>
  <si>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</si>
  <si>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</si>
  <si>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</si>
  <si>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</si>
  <si>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</si>
  <si>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</si>
  <si>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</si>
  <si>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</si>
  <si>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</si>
  <si>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</si>
  <si>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</si>
  <si>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</si>
  <si>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</si>
  <si>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</si>
  <si>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</si>
  <si>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</si>
  <si>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</si>
  <si>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</si>
  <si>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</si>
  <si>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</si>
  <si>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</si>
  <si>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</si>
  <si>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</si>
  <si>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</si>
  <si>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</si>
  <si>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</si>
  <si>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</si>
  <si>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</si>
  <si>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</si>
  <si>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</si>
  <si>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</si>
  <si>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</si>
  <si>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</si>
  <si>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</si>
  <si>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</si>
  <si>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</si>
  <si>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</si>
  <si>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</si>
  <si>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</si>
  <si>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</si>
  <si>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</si>
  <si>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</si>
  <si>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</si>
  <si>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</si>
  <si>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</si>
  <si>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</si>
  <si>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</si>
  <si>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</si>
  <si>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</si>
  <si>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</si>
  <si>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</si>
  <si>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</si>
  <si>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</si>
  <si>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</si>
  <si>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</si>
  <si>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</si>
  <si>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</si>
  <si>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</si>
  <si>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</si>
  <si>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</si>
  <si>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</si>
  <si>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</si>
  <si>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</si>
  <si>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</si>
  <si>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</si>
  <si>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</si>
  <si>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</si>
  <si>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</si>
  <si>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</si>
  <si>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</si>
  <si>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</si>
  <si>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</si>
  <si>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</si>
  <si>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</si>
  <si>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</si>
  <si>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</si>
  <si>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</si>
  <si>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</si>
  <si>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</si>
  <si>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</si>
  <si>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</si>
  <si>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</si>
  <si>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</si>
  <si>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</si>
  <si>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</si>
  <si>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</si>
  <si>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</si>
  <si>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</si>
  <si>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</si>
  <si>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</si>
  <si>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</si>
  <si>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</si>
  <si>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</si>
  <si>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</si>
  <si>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</si>
  <si>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</si>
  <si>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</si>
  <si>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</si>
  <si>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</si>
  <si>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</si>
  <si>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</si>
  <si>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</si>
  <si>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</si>
  <si>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</si>
  <si>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</si>
  <si>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</si>
  <si>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</si>
  <si>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</si>
  <si>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</si>
  <si>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</si>
  <si>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</si>
  <si>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</si>
  <si>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</si>
  <si>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</si>
  <si>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</si>
  <si>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</si>
  <si>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</si>
  <si>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</si>
  <si>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</si>
  <si>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</si>
  <si>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</si>
  <si>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</si>
  <si>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</si>
  <si>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</si>
  <si>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</si>
  <si>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</si>
  <si>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</si>
  <si>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</si>
  <si>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</si>
  <si>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</si>
  <si>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</si>
  <si>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</si>
  <si>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</si>
  <si>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</si>
  <si>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</si>
  <si>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</si>
  <si>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</si>
  <si>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</si>
  <si>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</si>
  <si>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</si>
  <si>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</si>
  <si>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</si>
  <si>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</si>
  <si>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</si>
  <si>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</si>
  <si>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</si>
  <si>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</si>
  <si>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</si>
  <si>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</si>
  <si>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</si>
  <si>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</si>
  <si>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</si>
  <si>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</si>
  <si>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</si>
  <si>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</si>
  <si>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</si>
  <si>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</si>
  <si>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</si>
  <si>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</si>
  <si>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</si>
  <si>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</si>
  <si>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</si>
  <si>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</si>
  <si>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</si>
  <si>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</si>
  <si>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</si>
  <si>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</si>
  <si>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</si>
  <si>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</si>
  <si>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</si>
  <si>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</si>
  <si>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</si>
  <si>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</si>
  <si>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</si>
  <si>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</si>
  <si>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</si>
  <si>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</si>
  <si>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</si>
  <si>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</si>
  <si>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</si>
  <si>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</si>
  <si>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</si>
  <si>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</si>
  <si>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</si>
  <si>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</si>
  <si>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</si>
  <si>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</si>
  <si>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</si>
  <si>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</si>
  <si>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</si>
  <si>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</si>
  <si>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</si>
  <si>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</si>
  <si>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</si>
  <si>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</si>
  <si>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</si>
  <si>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</si>
  <si>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</si>
  <si>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</si>
  <si>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</si>
  <si>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</si>
  <si>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</si>
  <si>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</si>
  <si>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</si>
  <si>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</si>
  <si>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</si>
  <si>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</si>
  <si>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</si>
  <si>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</si>
  <si>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</si>
  <si>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</si>
  <si>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</si>
  <si>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</si>
  <si>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</si>
  <si>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</si>
  <si>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</si>
  <si>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</si>
  <si>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</si>
  <si>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</si>
  <si>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</si>
  <si>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</si>
  <si>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</si>
  <si>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</si>
  <si>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</si>
  <si>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</si>
  <si>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</si>
  <si>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</si>
  <si>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</si>
  <si>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</si>
  <si>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</si>
  <si>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</si>
  <si>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</si>
  <si>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</si>
  <si>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</si>
  <si>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</si>
  <si>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</si>
  <si>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</si>
  <si>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</si>
  <si>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</si>
  <si>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</si>
  <si>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</si>
  <si>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</si>
  <si>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</si>
  <si>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</si>
  <si>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</si>
  <si>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</si>
  <si>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</si>
  <si>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</si>
  <si>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</si>
  <si>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</si>
  <si>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</si>
  <si>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</si>
  <si>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</si>
  <si>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</si>
  <si>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</si>
  <si>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</si>
  <si>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</si>
  <si>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</si>
  <si>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</si>
  <si>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</si>
  <si>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</si>
  <si>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</si>
  <si>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</si>
  <si>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</si>
  <si>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</si>
  <si>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</si>
  <si>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</si>
  <si>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</si>
  <si>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</si>
  <si>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</si>
  <si>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</si>
  <si>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</si>
  <si>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</si>
  <si>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</si>
  <si>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</si>
  <si>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</si>
  <si>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</si>
  <si>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</si>
  <si>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</si>
  <si>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</si>
  <si>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</si>
  <si>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</si>
  <si>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</si>
  <si>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</si>
  <si>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</si>
  <si>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</si>
  <si>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</si>
  <si>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</si>
  <si>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</si>
  <si>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</si>
  <si>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</si>
  <si>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</si>
  <si>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</si>
  <si>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</si>
  <si>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</si>
  <si>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</si>
  <si>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</si>
  <si>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</si>
  <si>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</si>
  <si>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</si>
  <si>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</si>
  <si>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</si>
  <si>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</si>
  <si>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</si>
  <si>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</si>
  <si>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</si>
  <si>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</si>
  <si>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</si>
  <si>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</si>
  <si>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</si>
  <si>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</si>
  <si>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</si>
  <si>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</si>
  <si>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</si>
  <si>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</si>
  <si>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</si>
  <si>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</si>
  <si>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</si>
  <si>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</si>
  <si>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</si>
  <si>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</si>
  <si>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</si>
  <si>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</si>
  <si>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</si>
  <si>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</si>
  <si>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</si>
  <si>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</si>
  <si>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</si>
  <si>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</si>
  <si>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</si>
  <si>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</si>
  <si>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</si>
  <si>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</si>
  <si>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</si>
  <si>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</si>
  <si>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</si>
  <si>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</si>
  <si>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</si>
  <si>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</si>
  <si>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</si>
  <si>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</si>
  <si>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</si>
  <si>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</si>
  <si>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</si>
  <si>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</si>
  <si>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</si>
  <si>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</si>
  <si>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</si>
  <si>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</si>
  <si>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</si>
  <si>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</si>
  <si>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</si>
  <si>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</si>
  <si>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</si>
  <si>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</si>
  <si>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</si>
  <si>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</si>
  <si>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</si>
  <si>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</si>
  <si>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</si>
  <si>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</si>
  <si>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</si>
  <si>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</si>
  <si>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</si>
  <si>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</si>
  <si>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</si>
  <si>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</si>
  <si>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</si>
  <si>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</si>
  <si>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</si>
  <si>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</si>
  <si>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</si>
  <si>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</si>
  <si>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</si>
  <si>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</si>
  <si>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</si>
  <si>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</si>
  <si>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</si>
  <si>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</si>
  <si>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</si>
  <si>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</si>
  <si>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</si>
  <si>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</si>
  <si>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</si>
  <si>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</si>
  <si>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</si>
  <si>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</si>
  <si>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</si>
  <si>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</si>
  <si>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</si>
  <si>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</si>
  <si>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</si>
  <si>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</si>
  <si>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</si>
  <si>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</si>
  <si>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</si>
  <si>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</si>
  <si>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</si>
  <si>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</si>
  <si>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</si>
  <si>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</si>
  <si>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</si>
  <si>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</si>
  <si>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</si>
  <si>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</si>
  <si>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</si>
  <si>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</si>
  <si>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</si>
  <si>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</si>
  <si>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</si>
  <si>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</si>
  <si>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</si>
  <si>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</si>
  <si>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</si>
  <si>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</si>
  <si>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</si>
  <si>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</si>
  <si>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</si>
  <si>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</si>
  <si>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</si>
  <si>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KOORDINAT : -6.972269, 110.697552</t>
  </si>
  <si>
    <t>Trafo 3 Fasa 50 KVA 1 Tiang (G312-A)</t>
  </si>
  <si>
    <t>KONSTRUKSI JTR 3 PHASE</t>
  </si>
  <si>
    <t>CJ6-T</t>
  </si>
  <si>
    <t>CONDUKTOR</t>
  </si>
  <si>
    <t>Daya 6.600 VA</t>
  </si>
  <si>
    <t>CM2-11</t>
  </si>
  <si>
    <t>TSALITS QOIF FARID</t>
  </si>
  <si>
    <t>JL. NURCAHYA NO.78, KALICILIK, DEMAK, KAB. DEMAK</t>
  </si>
  <si>
    <t>KOORDINAT : -6.884629, 110.638518</t>
  </si>
  <si>
    <t>Demak, 31 AGUSTUS 2023</t>
  </si>
  <si>
    <t>MANAGER ULP</t>
  </si>
  <si>
    <t>ACHMAD SUHENDRO</t>
  </si>
  <si>
    <t>Staff Teknik</t>
  </si>
  <si>
    <t>TL Teknik</t>
  </si>
  <si>
    <t>Mbag Ren</t>
  </si>
  <si>
    <t>B2T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</si>
</sst>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4428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41" fontId="21" fillId="0" borderId="0" applyFont="0" applyFill="0" applyBorder="0" applyAlignment="0" applyProtection="0"/>
    <xf numFmtId="0" fontId="4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43" fontId="21" fillId="0" borderId="0" applyFont="0" applyFill="0" applyBorder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" fillId="0" borderId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78" fillId="0" borderId="103"/>
    <xf numFmtId="0" fontId="78" fillId="0" borderId="103"/>
    <xf numFmtId="0" fontId="78" fillId="0" borderId="103"/>
    <xf numFmtId="0" fontId="78" fillId="0" borderId="103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43" fontId="21" fillId="0" borderId="0" applyFont="0" applyFill="0" applyBorder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0" fontId="88" fillId="0" borderId="104"/>
    <xf numFmtId="0" fontId="88" fillId="0" borderId="104"/>
    <xf numFmtId="0" fontId="2" fillId="0" borderId="0"/>
    <xf numFmtId="43" fontId="10" fillId="0" borderId="0" applyFont="0" applyFill="0" applyBorder="0" applyAlignment="0" applyProtection="0"/>
    <xf numFmtId="0" fontId="2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2" fillId="7" borderId="1" applyNumberFormat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2" fillId="0" borderId="0"/>
    <xf numFmtId="41" fontId="21" fillId="0" borderId="0" applyFont="0" applyFill="0" applyBorder="0" applyAlignment="0" applyProtection="0"/>
    <xf numFmtId="0" fontId="2" fillId="0" borderId="0"/>
    <xf numFmtId="43" fontId="21" fillId="0" borderId="0" applyFont="0" applyFill="0" applyBorder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8" fillId="23" borderId="4"/>
    <xf numFmtId="0" fontId="78" fillId="0" borderId="4"/>
    <xf numFmtId="0" fontId="73" fillId="0" borderId="4"/>
    <xf numFmtId="0" fontId="73" fillId="0" borderId="4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87" fillId="0" borderId="14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43" fontId="21" fillId="0" borderId="0" applyFont="0" applyFill="0" applyBorder="0" applyAlignment="0" applyProtection="0"/>
    <xf numFmtId="0" fontId="2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87" fillId="0" borderId="10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9" fontId="21" fillId="0" borderId="0" applyFont="0" applyFill="0" applyBorder="0" applyAlignment="0" applyProtection="0"/>
    <xf numFmtId="0" fontId="88" fillId="0" borderId="104"/>
  </cellStyleXfs>
  <cellXfs count="716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44" fillId="0" borderId="21" xfId="1450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28" fillId="48" borderId="21" xfId="1652" applyFont="1" applyFill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75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50" xfId="0" applyFont="1" applyFill="1" applyBorder="1" applyAlignment="1">
      <alignment horizontal="center"/>
    </xf>
    <xf numFmtId="0" fontId="115" fillId="33" borderId="58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105" xfId="0" applyFont="1" applyFill="1" applyBorder="1" applyAlignment="1">
      <alignment horizontal="center"/>
    </xf>
    <xf numFmtId="0" fontId="115" fillId="33" borderId="9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15" fillId="33" borderId="64" xfId="0" applyFont="1" applyFill="1" applyBorder="1" applyAlignment="1">
      <alignment horizont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442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3" xfId="4225" xr:uid="{F1434D7E-C81F-4D9F-A5E0-0F07788301EC}"/>
    <cellStyle name="Calculation 11" xfId="470" xr:uid="{00000000-0005-0000-0000-0000D5010000}"/>
    <cellStyle name="Calculation 11 2" xfId="471" xr:uid="{00000000-0005-0000-0000-0000D6010000}"/>
    <cellStyle name="Calculation 11 3" xfId="4224" xr:uid="{5D3B5608-75E0-48D3-8799-0BEF65081BAE}"/>
    <cellStyle name="Calculation 12" xfId="472" xr:uid="{00000000-0005-0000-0000-0000D7010000}"/>
    <cellStyle name="Calculation 12 2" xfId="473" xr:uid="{00000000-0005-0000-0000-0000D8010000}"/>
    <cellStyle name="Calculation 12 3" xfId="3855" xr:uid="{9AACF436-A0A7-41B6-A30C-E29E0918EF9C}"/>
    <cellStyle name="Calculation 13" xfId="474" xr:uid="{00000000-0005-0000-0000-0000D9010000}"/>
    <cellStyle name="Calculation 13 2" xfId="475" xr:uid="{00000000-0005-0000-0000-0000DA010000}"/>
    <cellStyle name="Calculation 13 3" xfId="3861" xr:uid="{5431311A-10DC-43EB-AA5E-5B6F91531B9C}"/>
    <cellStyle name="Calculation 14" xfId="476" xr:uid="{00000000-0005-0000-0000-0000DB010000}"/>
    <cellStyle name="Calculation 14 2" xfId="477" xr:uid="{00000000-0005-0000-0000-0000DC010000}"/>
    <cellStyle name="Calculation 14 3" xfId="4223" xr:uid="{D3A1603D-9DDE-4314-B48C-6225081E24EC}"/>
    <cellStyle name="Calculation 15" xfId="478" xr:uid="{00000000-0005-0000-0000-0000DD010000}"/>
    <cellStyle name="Calculation 15 2" xfId="479" xr:uid="{00000000-0005-0000-0000-0000DE010000}"/>
    <cellStyle name="Calculation 15 3" xfId="4222" xr:uid="{C48515A8-4F41-46E1-B2C0-C394E73C9ADE}"/>
    <cellStyle name="Calculation 16" xfId="480" xr:uid="{00000000-0005-0000-0000-0000DF010000}"/>
    <cellStyle name="Calculation 16 2" xfId="481" xr:uid="{00000000-0005-0000-0000-0000E0010000}"/>
    <cellStyle name="Calculation 16 3" xfId="4221" xr:uid="{E0E11983-2CAE-491C-BC17-AA977987654C}"/>
    <cellStyle name="Calculation 17" xfId="4233" xr:uid="{33CBE434-C918-4138-9847-0AA2AF9CA906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3" xfId="4219" xr:uid="{94AED24A-58E4-4596-B724-4E536E751B8A}"/>
    <cellStyle name="Calculation 2 3" xfId="485" xr:uid="{00000000-0005-0000-0000-0000E4010000}"/>
    <cellStyle name="Calculation 2 3 2" xfId="486" xr:uid="{00000000-0005-0000-0000-0000E5010000}"/>
    <cellStyle name="Calculation 2 3 3" xfId="4218" xr:uid="{4CE95F70-D92D-451A-ACC1-8939C0A665E3}"/>
    <cellStyle name="Calculation 2 4" xfId="487" xr:uid="{00000000-0005-0000-0000-0000E6010000}"/>
    <cellStyle name="Calculation 2 5" xfId="4220" xr:uid="{D579C383-8A32-4788-A5B1-3CBF8C10EE5C}"/>
    <cellStyle name="Calculation 3" xfId="488" xr:uid="{00000000-0005-0000-0000-0000E7010000}"/>
    <cellStyle name="Calculation 3 2" xfId="489" xr:uid="{00000000-0005-0000-0000-0000E8010000}"/>
    <cellStyle name="Calculation 3 3" xfId="4217" xr:uid="{2B5D6889-02A2-4E37-AF4F-EA495500FE4F}"/>
    <cellStyle name="Calculation 4" xfId="490" xr:uid="{00000000-0005-0000-0000-0000E9010000}"/>
    <cellStyle name="Calculation 4 2" xfId="491" xr:uid="{00000000-0005-0000-0000-0000EA010000}"/>
    <cellStyle name="Calculation 4 3" xfId="4216" xr:uid="{750C4840-C869-4FE6-B28D-A35AEE953AA0}"/>
    <cellStyle name="Calculation 5" xfId="492" xr:uid="{00000000-0005-0000-0000-0000EB010000}"/>
    <cellStyle name="Calculation 5 2" xfId="493" xr:uid="{00000000-0005-0000-0000-0000EC010000}"/>
    <cellStyle name="Calculation 5 3" xfId="3854" xr:uid="{623DC90B-459F-4118-8C49-C017722814AB}"/>
    <cellStyle name="Calculation 6" xfId="494" xr:uid="{00000000-0005-0000-0000-0000ED010000}"/>
    <cellStyle name="Calculation 6 2" xfId="495" xr:uid="{00000000-0005-0000-0000-0000EE010000}"/>
    <cellStyle name="Calculation 6 3" xfId="3853" xr:uid="{5D54994D-7962-429E-B019-875D08D887E1}"/>
    <cellStyle name="Calculation 7" xfId="496" xr:uid="{00000000-0005-0000-0000-0000EF010000}"/>
    <cellStyle name="Calculation 7 2" xfId="497" xr:uid="{00000000-0005-0000-0000-0000F0010000}"/>
    <cellStyle name="Calculation 7 3" xfId="4215" xr:uid="{8C049FA6-2ED3-42D1-B528-D65907408ABA}"/>
    <cellStyle name="Calculation 8" xfId="498" xr:uid="{00000000-0005-0000-0000-0000F1010000}"/>
    <cellStyle name="Calculation 8 2" xfId="499" xr:uid="{00000000-0005-0000-0000-0000F2010000}"/>
    <cellStyle name="Calculation 8 3" xfId="4214" xr:uid="{0B9F08DB-DD3D-4CF3-956C-4721C0A717E8}"/>
    <cellStyle name="Calculation 9" xfId="500" xr:uid="{00000000-0005-0000-0000-0000F3010000}"/>
    <cellStyle name="Calculation 9 2" xfId="501" xr:uid="{00000000-0005-0000-0000-0000F4010000}"/>
    <cellStyle name="Calculation 9 3" xfId="4213" xr:uid="{486B6159-BB6A-4945-9823-B273FC3C052E}"/>
    <cellStyle name="Check Cell" xfId="502" builtinId="23" customBuiltin="1"/>
    <cellStyle name="Check Cell 10" xfId="503" xr:uid="{00000000-0005-0000-0000-0000F6010000}"/>
    <cellStyle name="Check Cell 10 2" xfId="3390" xr:uid="{9CD77EC6-AE60-4954-A584-5B5C36F0D694}"/>
    <cellStyle name="Check Cell 11" xfId="504" xr:uid="{00000000-0005-0000-0000-0000F7010000}"/>
    <cellStyle name="Check Cell 11 2" xfId="3391" xr:uid="{3DE1AD2D-DC9A-48C2-B8FF-0D69EE411EFC}"/>
    <cellStyle name="Check Cell 12" xfId="505" xr:uid="{00000000-0005-0000-0000-0000F8010000}"/>
    <cellStyle name="Check Cell 12 2" xfId="3392" xr:uid="{249C3CCB-14D0-4D66-8387-C151C486148C}"/>
    <cellStyle name="Check Cell 13" xfId="506" xr:uid="{00000000-0005-0000-0000-0000F9010000}"/>
    <cellStyle name="Check Cell 13 2" xfId="3393" xr:uid="{433CB8B0-665D-4F92-B8B8-98D74D948125}"/>
    <cellStyle name="Check Cell 14" xfId="507" xr:uid="{00000000-0005-0000-0000-0000FA010000}"/>
    <cellStyle name="Check Cell 14 2" xfId="3394" xr:uid="{89BF59EF-FCC8-4E67-8D66-E63C4FA64FFF}"/>
    <cellStyle name="Check Cell 15" xfId="508" xr:uid="{00000000-0005-0000-0000-0000FB010000}"/>
    <cellStyle name="Check Cell 15 2" xfId="3395" xr:uid="{F0B6310D-84FD-4A6E-BEC2-536277AAEA26}"/>
    <cellStyle name="Check Cell 16" xfId="509" xr:uid="{00000000-0005-0000-0000-0000FC010000}"/>
    <cellStyle name="Check Cell 16 2" xfId="3396" xr:uid="{DCC89C17-E6D8-42C3-A193-8BF0D8496855}"/>
    <cellStyle name="Check Cell 17" xfId="3389" xr:uid="{642BA0B5-7A92-4B17-A184-82BDAE20B102}"/>
    <cellStyle name="Check Cell 2" xfId="510" xr:uid="{00000000-0005-0000-0000-0000FD010000}"/>
    <cellStyle name="Check Cell 2 2" xfId="511" xr:uid="{00000000-0005-0000-0000-0000FE010000}"/>
    <cellStyle name="Check Cell 2 2 2" xfId="3398" xr:uid="{4740EBC8-C4D2-4518-80B0-A2EA574B329E}"/>
    <cellStyle name="Check Cell 2 3" xfId="512" xr:uid="{00000000-0005-0000-0000-0000FF010000}"/>
    <cellStyle name="Check Cell 2 3 2" xfId="3399" xr:uid="{D63BE0C0-5437-416E-AE2B-0BF6157E6700}"/>
    <cellStyle name="Check Cell 2 4" xfId="3397" xr:uid="{108508AD-E5F5-4028-9974-0F162919E7B8}"/>
    <cellStyle name="Check Cell 3" xfId="513" xr:uid="{00000000-0005-0000-0000-000000020000}"/>
    <cellStyle name="Check Cell 3 2" xfId="514" xr:uid="{00000000-0005-0000-0000-000001020000}"/>
    <cellStyle name="Check Cell 3 2 2" xfId="3401" xr:uid="{4584A3A0-0FE1-4464-8BE8-D4A8362335AE}"/>
    <cellStyle name="Check Cell 3 3" xfId="3400" xr:uid="{16C709CC-F428-4B5A-A54B-5C4A07E64484}"/>
    <cellStyle name="Check Cell 4" xfId="515" xr:uid="{00000000-0005-0000-0000-000002020000}"/>
    <cellStyle name="Check Cell 4 2" xfId="516" xr:uid="{00000000-0005-0000-0000-000003020000}"/>
    <cellStyle name="Check Cell 4 2 2" xfId="3403" xr:uid="{E05ED4E4-09AC-4A0A-A85C-F12DBC57F9D1}"/>
    <cellStyle name="Check Cell 4 3" xfId="3402" xr:uid="{BE405B61-302D-4D8E-9B12-3994A721315A}"/>
    <cellStyle name="Check Cell 5" xfId="517" xr:uid="{00000000-0005-0000-0000-000004020000}"/>
    <cellStyle name="Check Cell 5 2" xfId="518" xr:uid="{00000000-0005-0000-0000-000005020000}"/>
    <cellStyle name="Check Cell 5 2 2" xfId="3405" xr:uid="{16B256A9-E32A-4A52-BE13-40F6A285D468}"/>
    <cellStyle name="Check Cell 5 3" xfId="3404" xr:uid="{D677784E-4A1D-4558-A264-4EB6887CC454}"/>
    <cellStyle name="Check Cell 6" xfId="519" xr:uid="{00000000-0005-0000-0000-000006020000}"/>
    <cellStyle name="Check Cell 6 2" xfId="3406" xr:uid="{8E8BF01C-DFB2-4FD9-B4B4-504F554C3A27}"/>
    <cellStyle name="Check Cell 7" xfId="520" xr:uid="{00000000-0005-0000-0000-000007020000}"/>
    <cellStyle name="Check Cell 7 2" xfId="3407" xr:uid="{328ACC05-A1E6-4167-8FC0-1C7F1CBFB6A4}"/>
    <cellStyle name="Check Cell 8" xfId="521" xr:uid="{00000000-0005-0000-0000-000008020000}"/>
    <cellStyle name="Check Cell 8 2" xfId="3408" xr:uid="{1579F782-70E5-47B5-B7BA-CED5796FD859}"/>
    <cellStyle name="Check Cell 9" xfId="522" xr:uid="{00000000-0005-0000-0000-000009020000}"/>
    <cellStyle name="Check Cell 9 2" xfId="3409" xr:uid="{938BF9A1-FDA5-44DD-BBB5-20D00AA37821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847" xr:uid="{EB48AA4B-56E9-4C5D-B891-908111916D11}"/>
    <cellStyle name="Comma [0] 10 3" xfId="530" xr:uid="{00000000-0005-0000-0000-000012020000}"/>
    <cellStyle name="Comma [0] 10 3 2" xfId="3411" xr:uid="{E7F01F59-1528-4565-902C-A67FFC7B14ED}"/>
    <cellStyle name="Comma [0] 10 4" xfId="531" xr:uid="{00000000-0005-0000-0000-000013020000}"/>
    <cellStyle name="Comma [0] 10 4 2" xfId="3412" xr:uid="{B1DF05A4-87BE-4610-8595-0513BC3D4643}"/>
    <cellStyle name="Comma [0] 10 5" xfId="2695" xr:uid="{82BF7D9A-2C96-4896-BC7A-DF5C00D7B232}"/>
    <cellStyle name="Comma [0] 10 5 2" xfId="3860" xr:uid="{577BDE8D-6B19-4FB1-9ABA-871359F37C81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413" xr:uid="{0F658299-9FCE-4BBD-A990-23845D59BFC9}"/>
    <cellStyle name="Comma [0] 11 2 3" xfId="2901" xr:uid="{56C809E9-E525-4D16-BC9E-FF2A892E9B54}"/>
    <cellStyle name="Comma [0] 11 2 3 2" xfId="3890" xr:uid="{855B1C71-758A-44DA-B3B8-39F039B4C859}"/>
    <cellStyle name="Comma [0] 11 3" xfId="535" xr:uid="{00000000-0005-0000-0000-000017020000}"/>
    <cellStyle name="Comma [0] 11 3 2" xfId="3414" xr:uid="{FB289FEB-F591-4444-A73D-60E424F6AA80}"/>
    <cellStyle name="Comma [0] 11 4" xfId="2900" xr:uid="{C45CAFA5-6288-4A90-9AEF-95727CECA0C0}"/>
    <cellStyle name="Comma [0] 11 4 2" xfId="3889" xr:uid="{17CD3986-33C5-4494-8C3C-A501668154C5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416" xr:uid="{DB909D7D-32B3-4CC4-9C2F-119863097951}"/>
    <cellStyle name="Comma [0] 12 2 3" xfId="2903" xr:uid="{3AC2B8C4-0C2B-4477-9C81-4A3B771A9682}"/>
    <cellStyle name="Comma [0] 12 2 3 2" xfId="3892" xr:uid="{F564BC12-BBAA-4BDA-A08E-18C02823368A}"/>
    <cellStyle name="Comma [0] 12 3" xfId="539" xr:uid="{00000000-0005-0000-0000-00001B020000}"/>
    <cellStyle name="Comma [0] 12 3 2" xfId="540" xr:uid="{00000000-0005-0000-0000-00001C020000}"/>
    <cellStyle name="Comma [0] 12 3 2 2" xfId="3417" xr:uid="{466A4850-FAA2-430B-ADF9-75D25FFF6909}"/>
    <cellStyle name="Comma [0] 12 3 3" xfId="2904" xr:uid="{5C3B9A18-950F-4DE5-9C52-1F1296869748}"/>
    <cellStyle name="Comma [0] 12 3 3 2" xfId="3893" xr:uid="{19721252-4316-40D0-92BC-009E243E9816}"/>
    <cellStyle name="Comma [0] 12 4" xfId="2902" xr:uid="{99BCCA6F-4BFA-416A-9F12-8C5740FF3EE9}"/>
    <cellStyle name="Comma [0] 12 4 2" xfId="3891" xr:uid="{61CAC420-CEFE-43C4-8CE3-17753DD1EE26}"/>
    <cellStyle name="Comma [0] 12 5" xfId="3415" xr:uid="{B3140444-42E5-4C92-BC52-E23F14840271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418" xr:uid="{0BF29C2E-F06B-4779-BCE7-63597BB122FE}"/>
    <cellStyle name="Comma [0] 14 2 3" xfId="2905" xr:uid="{EF30CDF9-B34A-4BFF-97B3-94934776C17D}"/>
    <cellStyle name="Comma [0] 14 2 3 2" xfId="3894" xr:uid="{387E2FD6-4095-44AC-914F-43A11CA32AB7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419" xr:uid="{4DEA20C5-3098-46D4-BD1C-E7151138D300}"/>
    <cellStyle name="Comma [0] 15 2 3" xfId="2907" xr:uid="{431B052B-8636-4B9E-B88E-B3362656198D}"/>
    <cellStyle name="Comma [0] 15 2 3 2" xfId="3896" xr:uid="{E13C5E26-D7CC-439B-BFE1-873653B0F9B9}"/>
    <cellStyle name="Comma [0] 15 3" xfId="2906" xr:uid="{88246A47-5282-43D0-A8C7-336B9B16CA56}"/>
    <cellStyle name="Comma [0] 15 3 2" xfId="3895" xr:uid="{9DC1232F-59E3-4371-B8A3-2EC6D730091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6 2 2" xfId="3897" xr:uid="{4A33A209-2511-4E23-A11A-2297B3C58584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420" xr:uid="{B2357E40-97CE-4270-BDED-68BA99E6BD54}"/>
    <cellStyle name="Comma [0] 18 2 3" xfId="2910" xr:uid="{7F54D159-D09E-4040-A8B6-00E4D5AA7A1B}"/>
    <cellStyle name="Comma [0] 18 2 3 2" xfId="3899" xr:uid="{29434B4E-ACA3-4B51-9095-EA5244C69859}"/>
    <cellStyle name="Comma [0] 18 3" xfId="557" xr:uid="{00000000-0005-0000-0000-00002D020000}"/>
    <cellStyle name="Comma [0] 18 3 2" xfId="3421" xr:uid="{CD550097-9EA8-4A4A-A2D8-8BDA07133DBE}"/>
    <cellStyle name="Comma [0] 18 4" xfId="2909" xr:uid="{9AE4D7F5-BB85-4403-B2F3-E31A880D4BA7}"/>
    <cellStyle name="Comma [0] 18 4 2" xfId="3898" xr:uid="{D5FE5FC0-E080-4247-9AAA-79EBBC18A96D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422" xr:uid="{6415EB82-FB65-4BB6-9CF7-C9495A847170}"/>
    <cellStyle name="Comma [0] 19 2 3" xfId="2912" xr:uid="{644C7D1C-7334-47CC-B8D6-A430430C29FC}"/>
    <cellStyle name="Comma [0] 19 2 3 2" xfId="3901" xr:uid="{2FBFA1C2-2997-4E9A-AE91-F3024EB32393}"/>
    <cellStyle name="Comma [0] 19 3" xfId="561" xr:uid="{00000000-0005-0000-0000-000031020000}"/>
    <cellStyle name="Comma [0] 19 3 2" xfId="3423" xr:uid="{AA61629C-18E6-4BF2-B89D-FE699561C12D}"/>
    <cellStyle name="Comma [0] 19 4" xfId="2911" xr:uid="{4C57ACA0-34BA-4478-B820-3AC5B4469BE3}"/>
    <cellStyle name="Comma [0] 19 4 2" xfId="3900" xr:uid="{99F48E3A-F036-49F1-B4A7-76C521C822EA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424" xr:uid="{4906330E-8484-4ADE-8AFC-426A6A143955}"/>
    <cellStyle name="Comma [0] 2 10 3" xfId="565" xr:uid="{00000000-0005-0000-0000-000035020000}"/>
    <cellStyle name="Comma [0] 2 10 3 2" xfId="3425" xr:uid="{CB458B33-D532-4F81-B6C0-BDD32CE3EE68}"/>
    <cellStyle name="Comma [0] 2 10 4" xfId="2913" xr:uid="{7D772CB3-9728-478C-ACD7-7602CA8C2996}"/>
    <cellStyle name="Comma [0] 2 10 4 2" xfId="3902" xr:uid="{3E41B463-0B69-4754-A737-89B54B9F9826}"/>
    <cellStyle name="Comma [0] 2 11" xfId="566" xr:uid="{00000000-0005-0000-0000-000036020000}"/>
    <cellStyle name="Comma [0] 2 11 2" xfId="2914" xr:uid="{B84335E5-D1A8-4C73-ABD6-9CFFA0DB128C}"/>
    <cellStyle name="Comma [0] 2 11 2 2" xfId="3903" xr:uid="{A03A772A-32FD-42EF-948C-B2FE8414FC72}"/>
    <cellStyle name="Comma [0] 2 12" xfId="567" xr:uid="{00000000-0005-0000-0000-000037020000}"/>
    <cellStyle name="Comma [0] 2 12 2" xfId="3426" xr:uid="{96B0A77F-496B-4A83-A237-E334B26B21B0}"/>
    <cellStyle name="Comma [0] 2 13" xfId="2690" xr:uid="{7DACA5CF-B874-4FD0-AC06-A35875BA187A}"/>
    <cellStyle name="Comma [0] 2 13 2" xfId="3851" xr:uid="{F6538274-21A0-497C-A257-13A4A76CB9B9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429" xr:uid="{4E785E22-1BA7-4D41-9D42-A17923744AD7}"/>
    <cellStyle name="Comma [0] 2 2 2 2 2 2 2 2 3" xfId="2921" xr:uid="{7C668210-9CFC-48FC-BE47-9DB6C1D10FD4}"/>
    <cellStyle name="Comma [0] 2 2 2 2 2 2 2 2 3 2" xfId="3910" xr:uid="{9BA1F29E-B071-4784-BA87-8880ADD89BB9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430" xr:uid="{04634F7E-E8F3-4F31-B7F9-8B357BC1212F}"/>
    <cellStyle name="Comma [0] 2 2 2 2 2 2 2 3 3" xfId="2922" xr:uid="{52EB1D73-9647-4505-B93F-CC969CD219C3}"/>
    <cellStyle name="Comma [0] 2 2 2 2 2 2 2 3 3 2" xfId="3911" xr:uid="{538C8C03-5414-482A-BCF5-3551D7B7FF34}"/>
    <cellStyle name="Comma [0] 2 2 2 2 2 2 2 4" xfId="2920" xr:uid="{E692216F-B0B4-4BB9-A627-97233D982EC6}"/>
    <cellStyle name="Comma [0] 2 2 2 2 2 2 2 4 2" xfId="3909" xr:uid="{750BEF61-4E01-4C22-B6E8-973C97B7679E}"/>
    <cellStyle name="Comma [0] 2 2 2 2 2 2 2 5" xfId="3428" xr:uid="{FF139CEF-C2C0-4214-9CF0-A987FB624172}"/>
    <cellStyle name="Comma [0] 2 2 2 2 2 2 3" xfId="578" xr:uid="{00000000-0005-0000-0000-000042020000}"/>
    <cellStyle name="Comma [0] 2 2 2 2 2 2 3 2" xfId="2923" xr:uid="{A77F1E1E-9D60-4752-9DC0-CE5DC06E53B1}"/>
    <cellStyle name="Comma [0] 2 2 2 2 2 2 3 2 2" xfId="3912" xr:uid="{0772BEB4-9903-4FFD-97B5-52252629F911}"/>
    <cellStyle name="Comma [0] 2 2 2 2 2 2 3 3" xfId="3431" xr:uid="{732EF2C4-011A-4210-9A92-FAD622C2F6B5}"/>
    <cellStyle name="Comma [0] 2 2 2 2 2 2 4" xfId="579" xr:uid="{00000000-0005-0000-0000-000043020000}"/>
    <cellStyle name="Comma [0] 2 2 2 2 2 2 4 2" xfId="3432" xr:uid="{981368B4-F3F1-412E-9468-6FB2BC30D721}"/>
    <cellStyle name="Comma [0] 2 2 2 2 2 2 5" xfId="2919" xr:uid="{7A27E7ED-9EFD-4207-8390-5D7A19BEFFD6}"/>
    <cellStyle name="Comma [0] 2 2 2 2 2 2 5 2" xfId="3908" xr:uid="{F1E86D81-6D7C-4CAC-A2B7-FFDF2EEA6C89}"/>
    <cellStyle name="Comma [0] 2 2 2 2 2 3" xfId="580" xr:uid="{00000000-0005-0000-0000-000044020000}"/>
    <cellStyle name="Comma [0] 2 2 2 2 2 3 2" xfId="581" xr:uid="{00000000-0005-0000-0000-000045020000}"/>
    <cellStyle name="Comma [0] 2 2 2 2 2 3 2 2" xfId="3433" xr:uid="{938A90DF-8F50-48C9-9D9F-8A08AE04BBAC}"/>
    <cellStyle name="Comma [0] 2 2 2 2 2 3 3" xfId="2924" xr:uid="{62D12444-ABF3-4AC1-81CC-37AB5372CDD1}"/>
    <cellStyle name="Comma [0] 2 2 2 2 2 3 3 2" xfId="3913" xr:uid="{58A4536E-DA7E-436C-BB31-9B6944C4B76A}"/>
    <cellStyle name="Comma [0] 2 2 2 2 2 4" xfId="582" xr:uid="{00000000-0005-0000-0000-000046020000}"/>
    <cellStyle name="Comma [0] 2 2 2 2 2 4 2" xfId="583" xr:uid="{00000000-0005-0000-0000-000047020000}"/>
    <cellStyle name="Comma [0] 2 2 2 2 2 4 2 2" xfId="3434" xr:uid="{21626CDA-BB16-41D5-B9CC-90A25B84F0E5}"/>
    <cellStyle name="Comma [0] 2 2 2 2 2 4 3" xfId="2925" xr:uid="{A759050E-D27B-4ACD-AF69-B645B0B10A9C}"/>
    <cellStyle name="Comma [0] 2 2 2 2 2 4 3 2" xfId="3914" xr:uid="{7273A6C5-87DB-464B-8967-FC9F7CB9DA71}"/>
    <cellStyle name="Comma [0] 2 2 2 2 2 5" xfId="2918" xr:uid="{AB84DAE5-3105-48EE-AFA8-0E5AF34EEB9C}"/>
    <cellStyle name="Comma [0] 2 2 2 2 2 5 2" xfId="3907" xr:uid="{9D114314-50EE-4CAD-88FA-C1511B604BBF}"/>
    <cellStyle name="Comma [0] 2 2 2 2 2 6" xfId="3427" xr:uid="{62F96E94-75FD-4E3F-9D1D-E110D0692702}"/>
    <cellStyle name="Comma [0] 2 2 2 2 3" xfId="584" xr:uid="{00000000-0005-0000-0000-000048020000}"/>
    <cellStyle name="Comma [0] 2 2 2 2 3 2" xfId="2926" xr:uid="{18971653-2CA5-48DE-8267-773E1101B5DC}"/>
    <cellStyle name="Comma [0] 2 2 2 2 3 2 2" xfId="3915" xr:uid="{8C604BEB-6BDB-4A35-A931-73D9F2A85B26}"/>
    <cellStyle name="Comma [0] 2 2 2 2 3 3" xfId="3435" xr:uid="{E48EA820-4763-4D6E-9D51-35B109A94B31}"/>
    <cellStyle name="Comma [0] 2 2 2 2 4" xfId="585" xr:uid="{00000000-0005-0000-0000-000049020000}"/>
    <cellStyle name="Comma [0] 2 2 2 2 4 2" xfId="2927" xr:uid="{E0FEAE12-E0E7-4348-8FEB-F32F57795C1C}"/>
    <cellStyle name="Comma [0] 2 2 2 2 4 2 2" xfId="3916" xr:uid="{87CCD045-41A2-44BE-88CA-645A3D0E444E}"/>
    <cellStyle name="Comma [0] 2 2 2 2 4 3" xfId="3436" xr:uid="{619946FB-72F6-4BEB-BAA2-D2225E90E777}"/>
    <cellStyle name="Comma [0] 2 2 2 2 5" xfId="586" xr:uid="{00000000-0005-0000-0000-00004A020000}"/>
    <cellStyle name="Comma [0] 2 2 2 2 5 2" xfId="3437" xr:uid="{4A3457DD-E3C4-4EFA-8A56-F5ADD052BAC4}"/>
    <cellStyle name="Comma [0] 2 2 2 2 6" xfId="2917" xr:uid="{D97EA94B-158F-47CC-98AF-D3820B4C63A3}"/>
    <cellStyle name="Comma [0] 2 2 2 2 6 2" xfId="3906" xr:uid="{A0DFADBD-0DD6-46D5-BB25-311B39AA86DF}"/>
    <cellStyle name="Comma [0] 2 2 2 3" xfId="587" xr:uid="{00000000-0005-0000-0000-00004B020000}"/>
    <cellStyle name="Comma [0] 2 2 2 3 2" xfId="588" xr:uid="{00000000-0005-0000-0000-00004C020000}"/>
    <cellStyle name="Comma [0] 2 2 2 3 2 2" xfId="3438" xr:uid="{B6927E24-191E-456D-8DD7-12CC87027B0C}"/>
    <cellStyle name="Comma [0] 2 2 2 3 3" xfId="2928" xr:uid="{8F58E73F-7294-40B6-89C7-70A4DFE29434}"/>
    <cellStyle name="Comma [0] 2 2 2 3 3 2" xfId="3917" xr:uid="{5074203C-8EE7-44FF-8E5B-2EC26E80118D}"/>
    <cellStyle name="Comma [0] 2 2 2 4" xfId="589" xr:uid="{00000000-0005-0000-0000-00004D020000}"/>
    <cellStyle name="Comma [0] 2 2 2 4 2" xfId="590" xr:uid="{00000000-0005-0000-0000-00004E020000}"/>
    <cellStyle name="Comma [0] 2 2 2 4 2 2" xfId="3439" xr:uid="{DC5DBF40-4A63-4FC5-B260-397B21FDD1AC}"/>
    <cellStyle name="Comma [0] 2 2 2 4 3" xfId="2929" xr:uid="{E3A134D9-B0AD-4058-849B-3D50E615E9CC}"/>
    <cellStyle name="Comma [0] 2 2 2 4 3 2" xfId="3918" xr:uid="{46C53B6C-288F-4346-8C17-B1450552878D}"/>
    <cellStyle name="Comma [0] 2 2 2 5" xfId="591" xr:uid="{00000000-0005-0000-0000-00004F020000}"/>
    <cellStyle name="Comma [0] 2 2 2 5 2" xfId="592" xr:uid="{00000000-0005-0000-0000-000050020000}"/>
    <cellStyle name="Comma [0] 2 2 2 5 2 2" xfId="3440" xr:uid="{D6C210AE-208A-4924-86A0-67DFB5F2BB4C}"/>
    <cellStyle name="Comma [0] 2 2 2 5 3" xfId="2930" xr:uid="{86A4FE35-4158-4CB0-BDFA-84069A519708}"/>
    <cellStyle name="Comma [0] 2 2 2 5 3 2" xfId="3919" xr:uid="{9D516FB4-C4E9-4604-BD80-A983524A7C9B}"/>
    <cellStyle name="Comma [0] 2 2 2 6" xfId="593" xr:uid="{00000000-0005-0000-0000-000051020000}"/>
    <cellStyle name="Comma [0] 2 2 2 6 2" xfId="3441" xr:uid="{C62856E8-8885-4502-BC7F-9BDFFA22791A}"/>
    <cellStyle name="Comma [0] 2 2 2 7" xfId="2916" xr:uid="{18B6EB68-2BB8-4191-B63F-0E5543FD30D3}"/>
    <cellStyle name="Comma [0] 2 2 2 7 2" xfId="3905" xr:uid="{123CFEB8-38A8-42E4-9C19-CA4BE32C799D}"/>
    <cellStyle name="Comma [0] 2 2 3" xfId="594" xr:uid="{00000000-0005-0000-0000-000052020000}"/>
    <cellStyle name="Comma [0] 2 2 3 2" xfId="2931" xr:uid="{32E5268B-9DF1-4288-BF30-D20B9C6D2E55}"/>
    <cellStyle name="Comma [0] 2 2 3 2 2" xfId="3920" xr:uid="{0D6665EC-14C8-449E-82B5-1FF47C5CF798}"/>
    <cellStyle name="Comma [0] 2 2 3 3" xfId="3442" xr:uid="{919BC73F-E5ED-4A03-811E-20EA3C85EC1A}"/>
    <cellStyle name="Comma [0] 2 2 4" xfId="595" xr:uid="{00000000-0005-0000-0000-000053020000}"/>
    <cellStyle name="Comma [0] 2 2 4 2" xfId="2932" xr:uid="{C9CCE147-48D5-4E4B-9D1E-96FC8DCB7AAC}"/>
    <cellStyle name="Comma [0] 2 2 4 2 2" xfId="3921" xr:uid="{4CB3BBEC-777C-409E-A28F-F0064130309E}"/>
    <cellStyle name="Comma [0] 2 2 4 3" xfId="3443" xr:uid="{23A75056-1932-47E1-A7A9-0DA446C0434F}"/>
    <cellStyle name="Comma [0] 2 2 5" xfId="596" xr:uid="{00000000-0005-0000-0000-000054020000}"/>
    <cellStyle name="Comma [0] 2 2 5 2" xfId="2933" xr:uid="{3BA5F741-83D3-4C00-B64C-5D0C44E1BDB1}"/>
    <cellStyle name="Comma [0] 2 2 5 2 2" xfId="3922" xr:uid="{8036470A-54C3-4F34-9387-025B822F3781}"/>
    <cellStyle name="Comma [0] 2 2 5 3" xfId="3444" xr:uid="{FB24EBB4-ABEC-4D20-84B4-414BF1E5F74F}"/>
    <cellStyle name="Comma [0] 2 2 6" xfId="597" xr:uid="{00000000-0005-0000-0000-000055020000}"/>
    <cellStyle name="Comma [0] 2 2 6 2" xfId="598" xr:uid="{00000000-0005-0000-0000-000056020000}"/>
    <cellStyle name="Comma [0] 2 2 6 2 2" xfId="3445" xr:uid="{0E78E88D-708C-4D20-84AD-1A22DD279050}"/>
    <cellStyle name="Comma [0] 2 2 6 3" xfId="2934" xr:uid="{482C77AC-D95B-44E0-BFAB-442C37BE3C0B}"/>
    <cellStyle name="Comma [0] 2 2 6 3 2" xfId="3923" xr:uid="{A962E1BA-D6BA-4A2D-9792-A94EF6B2E2F1}"/>
    <cellStyle name="Comma [0] 2 2 7" xfId="2915" xr:uid="{2396C483-A35D-4CC6-BD57-D086B88A80BF}"/>
    <cellStyle name="Comma [0] 2 2 7 2" xfId="3904" xr:uid="{69DADF31-2AA1-42A3-B65F-A7931A8EA0BA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2 2 2" xfId="3927" xr:uid="{463FCA66-8A2B-4530-B38B-4DCD842DCB94}"/>
    <cellStyle name="Comma [0] 2 3 2 2 3" xfId="603" xr:uid="{00000000-0005-0000-0000-00005B020000}"/>
    <cellStyle name="Comma [0] 2 3 2 2 3 2" xfId="2939" xr:uid="{596BCF8D-5EF1-48DD-9FFF-413CD04DFD17}"/>
    <cellStyle name="Comma [0] 2 3 2 2 3 2 2" xfId="3928" xr:uid="{CA2ABAE3-B38A-4B8C-AA32-41515111E1CD}"/>
    <cellStyle name="Comma [0] 2 3 2 2 4" xfId="604" xr:uid="{00000000-0005-0000-0000-00005C020000}"/>
    <cellStyle name="Comma [0] 2 3 2 2 4 2" xfId="2940" xr:uid="{ECB1F4D2-57F4-4718-9001-76BBE3F6A732}"/>
    <cellStyle name="Comma [0] 2 3 2 2 4 2 2" xfId="3929" xr:uid="{EE8B5B40-E234-4BA8-A149-BFB838FAADDF}"/>
    <cellStyle name="Comma [0] 2 3 2 2 5" xfId="2937" xr:uid="{4F2065BE-C375-489B-AD1D-DDE89C9B7E76}"/>
    <cellStyle name="Comma [0] 2 3 2 2 5 2" xfId="3926" xr:uid="{92FD874D-7FA6-41E2-940A-B54776DB6793}"/>
    <cellStyle name="Comma [0] 2 3 2 3" xfId="605" xr:uid="{00000000-0005-0000-0000-00005D020000}"/>
    <cellStyle name="Comma [0] 2 3 2 3 2" xfId="2941" xr:uid="{CED98DFE-1352-4E51-9F1A-3FA1B827D6EC}"/>
    <cellStyle name="Comma [0] 2 3 2 3 2 2" xfId="3930" xr:uid="{607B91FD-6D02-4B46-93C5-5888E1A5F6FB}"/>
    <cellStyle name="Comma [0] 2 3 2 4" xfId="606" xr:uid="{00000000-0005-0000-0000-00005E020000}"/>
    <cellStyle name="Comma [0] 2 3 2 4 2" xfId="2942" xr:uid="{E98C71C7-A7C3-4B73-9F2A-70516F14EC44}"/>
    <cellStyle name="Comma [0] 2 3 2 4 2 2" xfId="3931" xr:uid="{9768759A-6468-47DA-BCEA-CB5832297297}"/>
    <cellStyle name="Comma [0] 2 3 2 5" xfId="607" xr:uid="{00000000-0005-0000-0000-00005F020000}"/>
    <cellStyle name="Comma [0] 2 3 2 5 2" xfId="2943" xr:uid="{554DB2DB-A28C-4ECE-853F-60478B697195}"/>
    <cellStyle name="Comma [0] 2 3 2 5 2 2" xfId="3932" xr:uid="{3C8E91DC-999F-426D-87D5-E775092D830F}"/>
    <cellStyle name="Comma [0] 2 3 2 6" xfId="608" xr:uid="{00000000-0005-0000-0000-000060020000}"/>
    <cellStyle name="Comma [0] 2 3 2 6 2" xfId="3446" xr:uid="{8E360339-E155-45A4-BC37-23ACA52E031D}"/>
    <cellStyle name="Comma [0] 2 3 2 7" xfId="2936" xr:uid="{8FA5589C-A35D-4B07-817D-AC38D77B0272}"/>
    <cellStyle name="Comma [0] 2 3 2 7 2" xfId="3925" xr:uid="{1403CAEF-EE48-4F57-8758-C9077D7D04DF}"/>
    <cellStyle name="Comma [0] 2 3 3" xfId="609" xr:uid="{00000000-0005-0000-0000-000061020000}"/>
    <cellStyle name="Comma [0] 2 3 3 2" xfId="2944" xr:uid="{75C07F8B-10FA-428F-B5AF-D7408772A93F}"/>
    <cellStyle name="Comma [0] 2 3 3 2 2" xfId="3933" xr:uid="{CA2BD363-AA0B-41AE-AC3A-29B0BBFC2636}"/>
    <cellStyle name="Comma [0] 2 3 4" xfId="610" xr:uid="{00000000-0005-0000-0000-000062020000}"/>
    <cellStyle name="Comma [0] 2 3 4 2" xfId="2945" xr:uid="{99DA39E1-6D04-49F0-AA1D-4C9A9AA2DC2D}"/>
    <cellStyle name="Comma [0] 2 3 4 2 2" xfId="3934" xr:uid="{D9AFF1A7-FD6D-41DC-8F53-6543F910DCF4}"/>
    <cellStyle name="Comma [0] 2 3 5" xfId="611" xr:uid="{00000000-0005-0000-0000-000063020000}"/>
    <cellStyle name="Comma [0] 2 3 5 2" xfId="2946" xr:uid="{88EB56F1-C5A9-4CA0-9060-8E9A1D34AD43}"/>
    <cellStyle name="Comma [0] 2 3 5 2 2" xfId="3935" xr:uid="{5C9416CB-C225-4725-AB29-C5B137668C95}"/>
    <cellStyle name="Comma [0] 2 3 6" xfId="612" xr:uid="{00000000-0005-0000-0000-000064020000}"/>
    <cellStyle name="Comma [0] 2 3 6 2" xfId="2947" xr:uid="{0ABD82E6-C053-4F02-BAAF-725C3DAC707A}"/>
    <cellStyle name="Comma [0] 2 3 6 2 2" xfId="3936" xr:uid="{63D02960-5CCE-48AE-8E23-E81267A02F35}"/>
    <cellStyle name="Comma [0] 2 3 6 3" xfId="3447" xr:uid="{C22CBC05-B51C-47DA-A74B-765408321E52}"/>
    <cellStyle name="Comma [0] 2 3 7" xfId="613" xr:uid="{00000000-0005-0000-0000-000065020000}"/>
    <cellStyle name="Comma [0] 2 3 7 2" xfId="3448" xr:uid="{1195042D-E34F-4F3C-A03C-C9576B9A706B}"/>
    <cellStyle name="Comma [0] 2 3 8" xfId="614" xr:uid="{00000000-0005-0000-0000-000066020000}"/>
    <cellStyle name="Comma [0] 2 3 8 2" xfId="3449" xr:uid="{649ED9A2-C551-4D6F-B545-D319111EF607}"/>
    <cellStyle name="Comma [0] 2 3 9" xfId="2935" xr:uid="{5B83C799-0C03-4FA7-941F-EAC9384A8349}"/>
    <cellStyle name="Comma [0] 2 3 9 2" xfId="3924" xr:uid="{7D58B7B7-DF27-4B61-AE43-8941E0BFD94F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2 2 2" xfId="3937" xr:uid="{9449A642-48BF-4A0E-A6E0-D070C2102486}"/>
    <cellStyle name="Comma [0] 2 4 3" xfId="617" xr:uid="{00000000-0005-0000-0000-000069020000}"/>
    <cellStyle name="Comma [0] 2 4 3 2" xfId="2949" xr:uid="{D22154D5-FB0A-4B6D-AFFB-A32EB77CEC45}"/>
    <cellStyle name="Comma [0] 2 4 3 2 2" xfId="3938" xr:uid="{7190DFAF-C9D8-413D-8D5C-7CE472D14EB1}"/>
    <cellStyle name="Comma [0] 2 4 4" xfId="618" xr:uid="{00000000-0005-0000-0000-00006A020000}"/>
    <cellStyle name="Comma [0] 2 4 4 2" xfId="2950" xr:uid="{93EE83AB-F827-45C5-A385-BB151E117EA5}"/>
    <cellStyle name="Comma [0] 2 4 4 2 2" xfId="3939" xr:uid="{B334A1E5-F501-4770-B5ED-C0240AD41F38}"/>
    <cellStyle name="Comma [0] 2 4 5" xfId="619" xr:uid="{00000000-0005-0000-0000-00006B020000}"/>
    <cellStyle name="Comma [0] 2 4 5 2" xfId="620" xr:uid="{00000000-0005-0000-0000-00006C020000}"/>
    <cellStyle name="Comma [0] 2 4 5 2 2" xfId="3450" xr:uid="{18938081-1C31-491C-B234-90D2AC0C89D3}"/>
    <cellStyle name="Comma [0] 2 4 5 3" xfId="2951" xr:uid="{2F5E6198-7C1C-40ED-B127-FD6FB5EB3FE1}"/>
    <cellStyle name="Comma [0] 2 4 5 3 2" xfId="3940" xr:uid="{15C15F5C-6102-4128-A783-7C76906DEB1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2 2 2" xfId="3942" xr:uid="{923A86D8-B029-4CA1-A098-7300DA4E5472}"/>
    <cellStyle name="Comma [0] 2 5 3" xfId="624" xr:uid="{00000000-0005-0000-0000-000070020000}"/>
    <cellStyle name="Comma [0] 2 5 3 2" xfId="2954" xr:uid="{1CB494BF-573A-4AE9-9D86-1D5D1B966344}"/>
    <cellStyle name="Comma [0] 2 5 3 2 2" xfId="3943" xr:uid="{03D3E1EB-B3E6-4E6B-9A39-5CC19D1ECB66}"/>
    <cellStyle name="Comma [0] 2 5 4" xfId="625" xr:uid="{00000000-0005-0000-0000-000071020000}"/>
    <cellStyle name="Comma [0] 2 5 4 2" xfId="2955" xr:uid="{32F73D2A-93B2-43B1-BCA7-B5716CBCB738}"/>
    <cellStyle name="Comma [0] 2 5 4 2 2" xfId="3944" xr:uid="{82A00372-B861-49ED-B03D-82AE87D7AE7D}"/>
    <cellStyle name="Comma [0] 2 5 5" xfId="2952" xr:uid="{26B3FA34-240A-4F6F-9103-476214700031}"/>
    <cellStyle name="Comma [0] 2 5 5 2" xfId="3941" xr:uid="{0ABB6681-B74F-41C2-B3A2-C15DDFE59C7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2 2 2" xfId="3950" xr:uid="{DFE688AA-F09D-49C8-9D32-2C6897B5651A}"/>
    <cellStyle name="Comma [0] 2 6 2 2 2 2 3" xfId="632" xr:uid="{00000000-0005-0000-0000-000078020000}"/>
    <cellStyle name="Comma [0] 2 6 2 2 2 2 3 2" xfId="2962" xr:uid="{5D16E8D0-318A-4419-8E68-6EFB4576E169}"/>
    <cellStyle name="Comma [0] 2 6 2 2 2 2 3 2 2" xfId="3951" xr:uid="{5330A94E-9F0E-42DD-B0D7-252010F40E61}"/>
    <cellStyle name="Comma [0] 2 6 2 2 2 2 4" xfId="633" xr:uid="{00000000-0005-0000-0000-000079020000}"/>
    <cellStyle name="Comma [0] 2 6 2 2 2 2 4 2" xfId="2963" xr:uid="{5187E8D2-8F63-4FBC-A55F-781986F95BA6}"/>
    <cellStyle name="Comma [0] 2 6 2 2 2 2 4 2 2" xfId="3952" xr:uid="{B907BE96-D2AD-4B2B-A626-9FAC52678A83}"/>
    <cellStyle name="Comma [0] 2 6 2 2 2 2 5" xfId="634" xr:uid="{00000000-0005-0000-0000-00007A020000}"/>
    <cellStyle name="Comma [0] 2 6 2 2 2 2 5 2" xfId="2964" xr:uid="{36C86C94-3A2C-4805-8AD0-A9F48AA7FAFC}"/>
    <cellStyle name="Comma [0] 2 6 2 2 2 2 5 2 2" xfId="3953" xr:uid="{79194158-E10C-47D1-B106-1490080F9D73}"/>
    <cellStyle name="Comma [0] 2 6 2 2 2 2 6" xfId="2960" xr:uid="{5ED57133-7263-4B49-8681-335DAB2B56FC}"/>
    <cellStyle name="Comma [0] 2 6 2 2 2 2 6 2" xfId="3949" xr:uid="{E564F209-908B-4673-BD2D-5B06B99C5FBF}"/>
    <cellStyle name="Comma [0] 2 6 2 2 2 3" xfId="635" xr:uid="{00000000-0005-0000-0000-00007B020000}"/>
    <cellStyle name="Comma [0] 2 6 2 2 2 3 2" xfId="2965" xr:uid="{573B27F4-3C50-4DA4-9535-A3CAB1A8E888}"/>
    <cellStyle name="Comma [0] 2 6 2 2 2 3 2 2" xfId="3954" xr:uid="{BA8666C7-BEDF-43B3-87AB-174A19193709}"/>
    <cellStyle name="Comma [0] 2 6 2 2 2 4" xfId="636" xr:uid="{00000000-0005-0000-0000-00007C020000}"/>
    <cellStyle name="Comma [0] 2 6 2 2 2 4 2" xfId="2966" xr:uid="{CA51E3C2-AE26-4B5B-A1A9-E6D37D6FDB80}"/>
    <cellStyle name="Comma [0] 2 6 2 2 2 4 2 2" xfId="3955" xr:uid="{37119465-FA7F-47F2-BC12-C12714E7AFCA}"/>
    <cellStyle name="Comma [0] 2 6 2 2 2 5" xfId="637" xr:uid="{00000000-0005-0000-0000-00007D020000}"/>
    <cellStyle name="Comma [0] 2 6 2 2 2 5 2" xfId="2967" xr:uid="{75C7D9BE-EBE6-48B5-AF3D-B42A805100BB}"/>
    <cellStyle name="Comma [0] 2 6 2 2 2 5 2 2" xfId="3956" xr:uid="{E26BEB65-D342-41D9-9758-5BF4BA2D5880}"/>
    <cellStyle name="Comma [0] 2 6 2 2 2 6" xfId="2959" xr:uid="{64914DA9-E908-4050-BD49-E4F63989D574}"/>
    <cellStyle name="Comma [0] 2 6 2 2 2 6 2" xfId="3948" xr:uid="{EB0534E1-DF50-4B44-B199-CF0108458A8D}"/>
    <cellStyle name="Comma [0] 2 6 2 2 3" xfId="638" xr:uid="{00000000-0005-0000-0000-00007E020000}"/>
    <cellStyle name="Comma [0] 2 6 2 2 3 2" xfId="2968" xr:uid="{5D5240EB-ACE1-45A4-AF40-BECDEBAE9853}"/>
    <cellStyle name="Comma [0] 2 6 2 2 3 2 2" xfId="3957" xr:uid="{2E240EB1-B2C8-42CD-8F3D-9F7FD63A695A}"/>
    <cellStyle name="Comma [0] 2 6 2 2 4" xfId="639" xr:uid="{00000000-0005-0000-0000-00007F020000}"/>
    <cellStyle name="Comma [0] 2 6 2 2 4 2" xfId="2969" xr:uid="{E7B1C0A4-7E2E-4353-8C1B-66B198346490}"/>
    <cellStyle name="Comma [0] 2 6 2 2 4 2 2" xfId="3958" xr:uid="{1DB2096A-2407-4EE0-B0B6-5E47F5AACDC5}"/>
    <cellStyle name="Comma [0] 2 6 2 2 5" xfId="640" xr:uid="{00000000-0005-0000-0000-000080020000}"/>
    <cellStyle name="Comma [0] 2 6 2 2 5 2" xfId="2970" xr:uid="{1B776225-32D8-4A8E-AFC3-AF755FF1E99D}"/>
    <cellStyle name="Comma [0] 2 6 2 2 5 2 2" xfId="3959" xr:uid="{95A36D0D-9A70-4F3D-9DB4-D65A78BA7135}"/>
    <cellStyle name="Comma [0] 2 6 2 2 6" xfId="2958" xr:uid="{80332999-120B-4891-AFDE-A9B76F570B94}"/>
    <cellStyle name="Comma [0] 2 6 2 2 6 2" xfId="3947" xr:uid="{97D4EC2E-97DE-4AE5-9BF7-F94119C58EF7}"/>
    <cellStyle name="Comma [0] 2 6 2 3" xfId="641" xr:uid="{00000000-0005-0000-0000-000081020000}"/>
    <cellStyle name="Comma [0] 2 6 2 3 2" xfId="2971" xr:uid="{3DAD9B34-3DEA-4549-926C-F7996A1CD24F}"/>
    <cellStyle name="Comma [0] 2 6 2 3 2 2" xfId="3960" xr:uid="{70F3EFF1-9E56-40FD-ACB9-0E0B7EA2EF7E}"/>
    <cellStyle name="Comma [0] 2 6 2 4" xfId="642" xr:uid="{00000000-0005-0000-0000-000082020000}"/>
    <cellStyle name="Comma [0] 2 6 2 4 2" xfId="2972" xr:uid="{DAC05CB6-3FDE-4AC4-AB10-6EDE70376440}"/>
    <cellStyle name="Comma [0] 2 6 2 4 2 2" xfId="3961" xr:uid="{45EE0C1D-8A00-45A0-ACA3-21925CF23014}"/>
    <cellStyle name="Comma [0] 2 6 2 5" xfId="643" xr:uid="{00000000-0005-0000-0000-000083020000}"/>
    <cellStyle name="Comma [0] 2 6 2 5 2" xfId="2973" xr:uid="{D82D8FF8-4E97-4260-B91E-9210B8F3D15D}"/>
    <cellStyle name="Comma [0] 2 6 2 5 2 2" xfId="3962" xr:uid="{633BECE7-4AA1-4301-BE26-BEEE1C4F626C}"/>
    <cellStyle name="Comma [0] 2 6 2 6" xfId="2957" xr:uid="{3A1A5F73-B882-4D93-AB58-C1ABC3864011}"/>
    <cellStyle name="Comma [0] 2 6 2 6 2" xfId="3946" xr:uid="{958F8DF5-7390-4596-B882-ED4471A1AD49}"/>
    <cellStyle name="Comma [0] 2 6 3" xfId="644" xr:uid="{00000000-0005-0000-0000-000084020000}"/>
    <cellStyle name="Comma [0] 2 6 3 2" xfId="2974" xr:uid="{2AA3CDD8-31FA-4E05-B029-6287B40C5C2C}"/>
    <cellStyle name="Comma [0] 2 6 3 2 2" xfId="3963" xr:uid="{29B92336-34D2-43C5-B101-C472D064E8B6}"/>
    <cellStyle name="Comma [0] 2 6 4" xfId="645" xr:uid="{00000000-0005-0000-0000-000085020000}"/>
    <cellStyle name="Comma [0] 2 6 4 2" xfId="2975" xr:uid="{A45B843A-903C-4D28-BE2A-DFA62308DCEC}"/>
    <cellStyle name="Comma [0] 2 6 4 2 2" xfId="3964" xr:uid="{80DEDB50-2B47-4628-A6EA-329D5637317F}"/>
    <cellStyle name="Comma [0] 2 6 5" xfId="646" xr:uid="{00000000-0005-0000-0000-000086020000}"/>
    <cellStyle name="Comma [0] 2 6 5 2" xfId="2976" xr:uid="{39B9C1A7-0CD9-4C18-88BB-1E7F7D48F97B}"/>
    <cellStyle name="Comma [0] 2 6 5 2 2" xfId="3965" xr:uid="{933D7813-4B85-433A-8485-69E9E13C741A}"/>
    <cellStyle name="Comma [0] 2 6 6" xfId="2956" xr:uid="{A746D29E-45A2-45AE-9052-AD19E2FD2F49}"/>
    <cellStyle name="Comma [0] 2 6 6 2" xfId="3945" xr:uid="{ABA3708C-B826-446C-88F1-1AB6F30F200E}"/>
    <cellStyle name="Comma [0] 2 7" xfId="647" xr:uid="{00000000-0005-0000-0000-000087020000}"/>
    <cellStyle name="Comma [0] 2 7 2" xfId="648" xr:uid="{00000000-0005-0000-0000-000088020000}"/>
    <cellStyle name="Comma [0] 2 7 2 2" xfId="3451" xr:uid="{6D336EA4-3DAD-4CB9-82E5-EDC29777B014}"/>
    <cellStyle name="Comma [0] 2 7 3" xfId="2977" xr:uid="{9DED3F55-B962-4B15-A181-550B4AF4CFE4}"/>
    <cellStyle name="Comma [0] 2 7 3 2" xfId="3966" xr:uid="{F8611F9E-8EC5-4C37-9EE5-0C35ACE245DB}"/>
    <cellStyle name="Comma [0] 2 8" xfId="649" xr:uid="{00000000-0005-0000-0000-000089020000}"/>
    <cellStyle name="Comma [0] 2 8 2" xfId="2978" xr:uid="{3C7CD232-5543-4878-A7D0-A8E81E2AB151}"/>
    <cellStyle name="Comma [0] 2 8 2 2" xfId="3967" xr:uid="{7EEBE865-741F-4A82-85AF-6DD5449182DC}"/>
    <cellStyle name="Comma [0] 2 9" xfId="650" xr:uid="{00000000-0005-0000-0000-00008A020000}"/>
    <cellStyle name="Comma [0] 2 9 2" xfId="2979" xr:uid="{2245032A-2CB2-471D-9872-56BBCE142C98}"/>
    <cellStyle name="Comma [0] 2 9 2 2" xfId="3968" xr:uid="{D7DD2845-BBCB-4624-86DA-48E4619AFB5E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2 2" xfId="3969" xr:uid="{9846E4E0-89D3-4364-AD95-DC6BDA54904C}"/>
    <cellStyle name="Comma [0] 22 3" xfId="3452" xr:uid="{EED44DF1-1D31-4E26-969B-27A2D05701F1}"/>
    <cellStyle name="Comma [0] 23" xfId="656" xr:uid="{00000000-0005-0000-0000-000090020000}"/>
    <cellStyle name="Comma [0] 23 2" xfId="2981" xr:uid="{F1385260-B0CB-4E72-8E4C-691543042BAB}"/>
    <cellStyle name="Comma [0] 23 2 2" xfId="3970" xr:uid="{26AC0132-ECA2-4C60-88FC-869457A6B8D6}"/>
    <cellStyle name="Comma [0] 23 3" xfId="3453" xr:uid="{43827A64-D133-47BD-9471-F204DF4BF504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454" xr:uid="{45EC8652-44FA-4396-8933-F8B47C267D5E}"/>
    <cellStyle name="Comma [0] 24 2 3" xfId="2983" xr:uid="{D44D7F46-8DFB-4ED0-826F-5990A21DF477}"/>
    <cellStyle name="Comma [0] 24 2 3 2" xfId="3972" xr:uid="{D85CC39F-EE9B-4DB6-BDA7-461A125B4BC7}"/>
    <cellStyle name="Comma [0] 24 3" xfId="660" xr:uid="{00000000-0005-0000-0000-000094020000}"/>
    <cellStyle name="Comma [0] 24 3 2" xfId="3455" xr:uid="{F8556C69-C425-4D77-8CDC-0CD352AE3E4B}"/>
    <cellStyle name="Comma [0] 24 4" xfId="2982" xr:uid="{831DD181-2641-45C3-9EC6-10D3C9CC518B}"/>
    <cellStyle name="Comma [0] 24 4 2" xfId="3971" xr:uid="{38303423-DE61-4637-87F4-59C7FAD4AE3E}"/>
    <cellStyle name="Comma [0] 25" xfId="661" xr:uid="{00000000-0005-0000-0000-000095020000}"/>
    <cellStyle name="Comma [0] 25 2" xfId="2984" xr:uid="{6628C05C-7FA3-4B8D-A85D-4B8C4245C18D}"/>
    <cellStyle name="Comma [0] 25 2 2" xfId="3973" xr:uid="{4F14A14A-8A19-4C76-B717-A6439B79B21F}"/>
    <cellStyle name="Comma [0] 25 3" xfId="3456" xr:uid="{27051D7C-1C2D-4A36-A080-6AD205E562D0}"/>
    <cellStyle name="Comma [0] 26" xfId="662" xr:uid="{00000000-0005-0000-0000-000096020000}"/>
    <cellStyle name="Comma [0] 26 2" xfId="3457" xr:uid="{3CD8A7E2-39F5-467C-B970-56BE46624170}"/>
    <cellStyle name="Comma [0] 27" xfId="663" xr:uid="{00000000-0005-0000-0000-000097020000}"/>
    <cellStyle name="Comma [0] 27 2" xfId="664" xr:uid="{00000000-0005-0000-0000-000098020000}"/>
    <cellStyle name="Comma [0] 27 2 2" xfId="3458" xr:uid="{DAC31572-167D-4161-9597-1A3EE158DA15}"/>
    <cellStyle name="Comma [0] 27 3" xfId="2985" xr:uid="{93C28C36-7A54-4C67-A9B8-2CB1E65E9557}"/>
    <cellStyle name="Comma [0] 27 3 2" xfId="3974" xr:uid="{7F8F9105-6550-44E7-80CF-FD9B31C22AB0}"/>
    <cellStyle name="Comma [0] 28" xfId="3849" xr:uid="{0C38291D-6734-4973-8FA5-318644A80EE9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2 2 2" xfId="3976" xr:uid="{E2435B09-9966-44B4-A531-E246EB5C3E92}"/>
    <cellStyle name="Comma [0] 3 2 3" xfId="668" xr:uid="{00000000-0005-0000-0000-00009C020000}"/>
    <cellStyle name="Comma [0] 3 2 3 2" xfId="3459" xr:uid="{F2538D56-E7E3-4121-A3B6-93605E4A2654}"/>
    <cellStyle name="Comma [0] 3 2 4" xfId="2986" xr:uid="{3E11F46F-86BF-457D-AAF8-F36350F33CFF}"/>
    <cellStyle name="Comma [0] 3 2 4 2" xfId="3975" xr:uid="{925271AA-7CEF-464F-8700-96A9082BB640}"/>
    <cellStyle name="Comma [0] 3 3" xfId="669" xr:uid="{00000000-0005-0000-0000-00009D020000}"/>
    <cellStyle name="Comma [0] 3 3 2" xfId="3460" xr:uid="{C3878068-3AA0-4E71-86A6-BD902769C676}"/>
    <cellStyle name="Comma [0] 3 4" xfId="2693" xr:uid="{06019007-843E-48D4-8660-79F251C430F9}"/>
    <cellStyle name="Comma [0] 3 4 2" xfId="3858" xr:uid="{D432B5CD-0838-44C6-9837-F2D638DE53FF}"/>
    <cellStyle name="Comma [0] 32" xfId="670" xr:uid="{00000000-0005-0000-0000-00009E020000}"/>
    <cellStyle name="Comma [0] 32 2" xfId="671" xr:uid="{00000000-0005-0000-0000-00009F020000}"/>
    <cellStyle name="Comma [0] 32 2 2" xfId="3461" xr:uid="{0509BB68-114F-4510-AB8F-6C01F7262419}"/>
    <cellStyle name="Comma [0] 32 3" xfId="2988" xr:uid="{260C6648-A96A-4401-97C7-6D708A1D393D}"/>
    <cellStyle name="Comma [0] 32 3 2" xfId="3977" xr:uid="{EBFE8036-E4B3-44E0-A2BE-74A93072AE28}"/>
    <cellStyle name="Comma [0] 35" xfId="672" xr:uid="{00000000-0005-0000-0000-0000A0020000}"/>
    <cellStyle name="Comma [0] 35 2" xfId="2989" xr:uid="{40F35AD8-CDA9-4210-A287-C9C7D75C0098}"/>
    <cellStyle name="Comma [0] 35 2 2" xfId="3978" xr:uid="{DCA93F3E-02D4-44A0-BA87-57F3FF8D8D69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462" xr:uid="{45BEE874-1C90-4FA3-AFD7-D7BC4FB6203C}"/>
    <cellStyle name="Comma [0] 4 2 3" xfId="2991" xr:uid="{5A0BD2ED-0F18-4EF9-A0EE-26594B54A475}"/>
    <cellStyle name="Comma [0] 4 2 3 2" xfId="3980" xr:uid="{ED7FFD47-E5B4-4C53-A1DC-652CE8FDD3BB}"/>
    <cellStyle name="Comma [0] 4 3" xfId="676" xr:uid="{00000000-0005-0000-0000-0000A4020000}"/>
    <cellStyle name="Comma [0] 4 3 2" xfId="677" xr:uid="{00000000-0005-0000-0000-0000A5020000}"/>
    <cellStyle name="Comma [0] 4 3 2 2" xfId="3463" xr:uid="{EF97866D-BA76-4EC8-BE83-EE6CAD4EE46C}"/>
    <cellStyle name="Comma [0] 4 3 3" xfId="2992" xr:uid="{4389622B-B0E1-426E-93D0-7F1D9F576110}"/>
    <cellStyle name="Comma [0] 4 3 3 2" xfId="3981" xr:uid="{6A9DF81A-36C5-4115-9F66-5D233E6D1D42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464" xr:uid="{ACAE3421-2E94-4B6D-BE7F-BAD1BAD437A2}"/>
    <cellStyle name="Comma [0] 4 6" xfId="681" xr:uid="{00000000-0005-0000-0000-0000A9020000}"/>
    <cellStyle name="Comma [0] 4 6 2" xfId="3465" xr:uid="{6D838E1D-04F3-464B-96E2-0FC253A79C4E}"/>
    <cellStyle name="Comma [0] 4 7" xfId="2990" xr:uid="{584A83D2-2DB0-4440-A3F4-AC34826F5805}"/>
    <cellStyle name="Comma [0] 4 7 2" xfId="3979" xr:uid="{E86FD4B8-7074-4BAC-81A6-0FA670FF233D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2 2 2" xfId="3983" xr:uid="{1DC5DA96-37E6-4B5F-92B4-D4215AB06AC5}"/>
    <cellStyle name="Comma [0] 5 3" xfId="684" xr:uid="{00000000-0005-0000-0000-0000AC020000}"/>
    <cellStyle name="Comma [0] 5 3 2" xfId="2995" xr:uid="{C96C6F93-357F-45C2-AB12-52E153BFACDC}"/>
    <cellStyle name="Comma [0] 5 3 2 2" xfId="3984" xr:uid="{440179E7-2064-4FFE-97F0-9C0136F8C190}"/>
    <cellStyle name="Comma [0] 5 4" xfId="2993" xr:uid="{BCBC6E3E-D099-4B6C-A6E0-3D59FC851EEE}"/>
    <cellStyle name="Comma [0] 5 4 2" xfId="3982" xr:uid="{0FCA1AC1-69E3-4E95-9CA5-B3D9C3A2BA37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2 2 2" xfId="3986" xr:uid="{F8A3F863-4E9A-4627-AB09-2E218E619A98}"/>
    <cellStyle name="Comma [0] 6 3" xfId="687" xr:uid="{00000000-0005-0000-0000-0000AF020000}"/>
    <cellStyle name="Comma [0] 6 3 2" xfId="688" xr:uid="{00000000-0005-0000-0000-0000B0020000}"/>
    <cellStyle name="Comma [0] 6 3 2 2" xfId="3466" xr:uid="{EE5753D9-64BD-4ACA-A096-98774C042756}"/>
    <cellStyle name="Comma [0] 6 3 3" xfId="2998" xr:uid="{CEC9136D-1201-44F7-8F55-5B4F4D851578}"/>
    <cellStyle name="Comma [0] 6 3 3 2" xfId="3987" xr:uid="{FE33C0C1-5812-4C36-8F08-A911359CBB97}"/>
    <cellStyle name="Comma [0] 6 4" xfId="2996" xr:uid="{689AA435-C4B9-449E-B61E-493F7683EB8D}"/>
    <cellStyle name="Comma [0] 6 4 2" xfId="3985" xr:uid="{E930AE22-E782-494C-BCCC-71A8C322982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467" xr:uid="{120263EB-781B-488B-95B0-DBDEE9788630}"/>
    <cellStyle name="Comma [0] 7 2 3" xfId="2999" xr:uid="{364155C0-2E3D-4BA2-8A2E-9904044350FB}"/>
    <cellStyle name="Comma [0] 7 2 3 2" xfId="3988" xr:uid="{C3734F42-95C2-4823-8DD6-EC63EC28B3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468" xr:uid="{9CB6EB41-A7CE-46D4-839C-81609E9B6AF9}"/>
    <cellStyle name="Comma [0] 8 2 3" xfId="3001" xr:uid="{2EE20CAE-C42B-4908-892E-29A2FE96F83A}"/>
    <cellStyle name="Comma [0] 8 2 3 2" xfId="3990" xr:uid="{F280002C-F8A6-4125-AF0D-4B37CBF95DD6}"/>
    <cellStyle name="Comma [0] 8 3" xfId="696" xr:uid="{00000000-0005-0000-0000-0000B8020000}"/>
    <cellStyle name="Comma [0] 8 3 2" xfId="697" xr:uid="{00000000-0005-0000-0000-0000B9020000}"/>
    <cellStyle name="Comma [0] 8 3 2 2" xfId="3469" xr:uid="{5378D46D-C2AF-403B-B5CE-55A799D239A2}"/>
    <cellStyle name="Comma [0] 8 3 3" xfId="3002" xr:uid="{FD19AC32-37E0-467E-AD02-D38723F54C9E}"/>
    <cellStyle name="Comma [0] 8 3 3 2" xfId="3991" xr:uid="{5049E6BB-4F45-4A86-9D90-BFC18F129C50}"/>
    <cellStyle name="Comma [0] 8 4" xfId="698" xr:uid="{00000000-0005-0000-0000-0000BA020000}"/>
    <cellStyle name="Comma [0] 8 4 2" xfId="3470" xr:uid="{7EF43AA4-9778-41F0-936E-C476DF1533EC}"/>
    <cellStyle name="Comma [0] 8 5" xfId="3000" xr:uid="{9B9374DF-C3A1-44DF-9774-A1FB930B93BE}"/>
    <cellStyle name="Comma [0] 8 5 2" xfId="3989" xr:uid="{A9C3A129-C78F-42C6-AE89-FFF254A2E3BC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471" xr:uid="{8F052189-64A1-45C4-BB07-C12445ADA809}"/>
    <cellStyle name="Comma [0] 9 2 3" xfId="3004" xr:uid="{D3CE5C44-B65A-43F6-A17E-3A97422DD89C}"/>
    <cellStyle name="Comma [0] 9 2 3 2" xfId="3993" xr:uid="{8C4E7DCE-937A-4BAE-A045-8F13AEC12ABC}"/>
    <cellStyle name="Comma [0] 9 3" xfId="702" xr:uid="{00000000-0005-0000-0000-0000BE020000}"/>
    <cellStyle name="Comma [0] 9 3 2" xfId="703" xr:uid="{00000000-0005-0000-0000-0000BF020000}"/>
    <cellStyle name="Comma [0] 9 3 2 2" xfId="3472" xr:uid="{11EDE291-BC78-43B6-977F-89D482D9BAB9}"/>
    <cellStyle name="Comma [0] 9 3 3" xfId="3005" xr:uid="{E6AB02D5-953B-4829-8BB2-E1CF3E132D53}"/>
    <cellStyle name="Comma [0] 9 3 3 2" xfId="3994" xr:uid="{016542DF-CD21-49C7-AE83-75276226EE42}"/>
    <cellStyle name="Comma [0] 9 4" xfId="3003" xr:uid="{F49A75C6-0625-46F4-9683-B2B3464141AF}"/>
    <cellStyle name="Comma [0] 9 4 2" xfId="3992" xr:uid="{D6F2D6A7-1332-44AC-9EEF-F1996C97EAF8}"/>
    <cellStyle name="Comma [0] 90" xfId="704" xr:uid="{00000000-0005-0000-0000-0000C0020000}"/>
    <cellStyle name="Comma [0] 90 2" xfId="705" xr:uid="{00000000-0005-0000-0000-0000C1020000}"/>
    <cellStyle name="Comma [0] 90 2 2" xfId="3473" xr:uid="{6DA36D3A-256B-4C0F-920D-9ED1B46A4E0E}"/>
    <cellStyle name="Comma [0] 90 3" xfId="3006" xr:uid="{628D72EC-5D70-47CB-91B6-8C6E02BD8DAF}"/>
    <cellStyle name="Comma [0] 90 3 2" xfId="3995" xr:uid="{17F58F14-15E3-412B-827E-589B289D3FCE}"/>
    <cellStyle name="Comma [0] 91" xfId="706" xr:uid="{00000000-0005-0000-0000-0000C2020000}"/>
    <cellStyle name="Comma [0] 91 2" xfId="707" xr:uid="{00000000-0005-0000-0000-0000C3020000}"/>
    <cellStyle name="Comma [0] 91 2 2" xfId="3474" xr:uid="{0571E2EB-B93F-4A13-832D-3B66AA3B6C06}"/>
    <cellStyle name="Comma [0] 91 3" xfId="3007" xr:uid="{5EE2001C-3365-470B-BFC7-B473AD723C29}"/>
    <cellStyle name="Comma [0] 91 3 2" xfId="3996" xr:uid="{EA24F1AA-B620-42AF-9C86-5024F48B2B78}"/>
    <cellStyle name="Comma [0] 93" xfId="708" xr:uid="{00000000-0005-0000-0000-0000C4020000}"/>
    <cellStyle name="Comma [0] 93 2" xfId="709" xr:uid="{00000000-0005-0000-0000-0000C5020000}"/>
    <cellStyle name="Comma [0] 93 2 2" xfId="3475" xr:uid="{4B94BBDD-661F-4868-BF04-0A4DE84153C4}"/>
    <cellStyle name="Comma [0] 93 3" xfId="3008" xr:uid="{13245267-8EC3-4BC1-9B8D-2E6966E1B07E}"/>
    <cellStyle name="Comma [0] 93 3 2" xfId="3997" xr:uid="{9A0F0178-0708-4D64-92B8-8F33C3753903}"/>
    <cellStyle name="Comma [0] 94" xfId="710" xr:uid="{00000000-0005-0000-0000-0000C6020000}"/>
    <cellStyle name="Comma [0] 94 2" xfId="711" xr:uid="{00000000-0005-0000-0000-0000C7020000}"/>
    <cellStyle name="Comma [0] 94 2 2" xfId="3476" xr:uid="{2A7E0062-A831-46C4-BAAB-6B18273F8730}"/>
    <cellStyle name="Comma [0] 94 3" xfId="3009" xr:uid="{5B4517B4-D4D3-4809-BC2B-28107A57AFCC}"/>
    <cellStyle name="Comma [0] 94 3 2" xfId="3998" xr:uid="{3A46F095-D9F4-4342-A845-7D696D6D95FA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2 2 2" xfId="4234" xr:uid="{57EEBDBB-B04B-40DC-909D-F54991170FE5}"/>
    <cellStyle name="Comma 10 2 2 3" xfId="3011" xr:uid="{E8BADA5B-B244-4ED0-8E19-35CF583BD885}"/>
    <cellStyle name="Comma 10 2 2 3 2" xfId="4000" xr:uid="{3223328A-06B4-4C74-8C8A-3E423A48AD77}"/>
    <cellStyle name="Comma 10 2 3" xfId="718" xr:uid="{00000000-0005-0000-0000-0000CE020000}"/>
    <cellStyle name="Comma 10 2 3 2" xfId="3477" xr:uid="{2AB4F849-6C45-4CFC-8B2D-760070C99580}"/>
    <cellStyle name="Comma 10 2 4" xfId="3010" xr:uid="{99181324-E410-4597-9316-24B260B66653}"/>
    <cellStyle name="Comma 10 2 4 2" xfId="3999" xr:uid="{F61773DF-C183-4495-9A92-3026BB547027}"/>
    <cellStyle name="Comma 10 3" xfId="719" xr:uid="{00000000-0005-0000-0000-0000CF020000}"/>
    <cellStyle name="Comma 10 3 2" xfId="720" xr:uid="{00000000-0005-0000-0000-0000D0020000}"/>
    <cellStyle name="Comma 10 3 2 2" xfId="3478" xr:uid="{127474C2-6365-4EED-AEC7-0F3C464E5125}"/>
    <cellStyle name="Comma 10 3 3" xfId="3012" xr:uid="{1624CF20-D95A-4D5D-870D-F266408B6BF9}"/>
    <cellStyle name="Comma 10 3 3 2" xfId="4001" xr:uid="{2EE81022-CDD3-4CF7-B19A-225D8D88521C}"/>
    <cellStyle name="Comma 10 4" xfId="721" xr:uid="{00000000-0005-0000-0000-0000D1020000}"/>
    <cellStyle name="Comma 10 4 2" xfId="722" xr:uid="{00000000-0005-0000-0000-0000D2020000}"/>
    <cellStyle name="Comma 10 4 2 2" xfId="3479" xr:uid="{174BA84E-39CE-4B8F-AC67-95D8D3B4C50E}"/>
    <cellStyle name="Comma 10 4 3" xfId="3013" xr:uid="{CBDB3A1A-05BF-42E2-88DB-16D724BCEA5D}"/>
    <cellStyle name="Comma 10 4 3 2" xfId="4002" xr:uid="{07E329C6-454C-4DDE-9D71-875BFD7B0E8B}"/>
    <cellStyle name="Comma 10 5" xfId="723" xr:uid="{00000000-0005-0000-0000-0000D3020000}"/>
    <cellStyle name="Comma 10 5 2" xfId="724" xr:uid="{00000000-0005-0000-0000-0000D4020000}"/>
    <cellStyle name="Comma 10 5 2 2" xfId="3480" xr:uid="{B0F9BF6D-F158-466E-896D-A5A9DAF20B6E}"/>
    <cellStyle name="Comma 10 5 3" xfId="3014" xr:uid="{E74DF241-6BBB-4A92-BBA4-0EC2E944545B}"/>
    <cellStyle name="Comma 10 5 3 2" xfId="4003" xr:uid="{3E068BCA-525F-4DA7-984A-103F1A39922D}"/>
    <cellStyle name="Comma 10 6" xfId="725" xr:uid="{00000000-0005-0000-0000-0000D5020000}"/>
    <cellStyle name="Comma 10 6 2" xfId="726" xr:uid="{00000000-0005-0000-0000-0000D6020000}"/>
    <cellStyle name="Comma 10 6 2 2" xfId="3481" xr:uid="{0A55B2CA-A888-415F-8CA3-A00E6FF55E22}"/>
    <cellStyle name="Comma 10 6 3" xfId="3015" xr:uid="{D4296D05-C153-46E6-89B9-366396362C85}"/>
    <cellStyle name="Comma 10 6 3 2" xfId="4004" xr:uid="{71BDB5D8-7FD1-41DD-B5ED-7E8A3AA71E98}"/>
    <cellStyle name="Comma 10 7" xfId="727" xr:uid="{00000000-0005-0000-0000-0000D7020000}"/>
    <cellStyle name="Comma 10 7 2" xfId="3482" xr:uid="{367470F7-7F48-4FF8-B1E7-C2864D5D44A9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483" xr:uid="{923121E0-B2CE-4D85-81D8-5BE7E52C70CC}"/>
    <cellStyle name="Comma 11 3" xfId="3016" xr:uid="{9FC251BF-A771-4649-8466-627F29FEC021}"/>
    <cellStyle name="Comma 11 3 2" xfId="4005" xr:uid="{CAA1F5F9-4B7F-49CE-8AC8-790C100BC65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484" xr:uid="{48E216D0-8595-4FBB-AB57-9F675B722134}"/>
    <cellStyle name="Comma 12 2 3" xfId="3018" xr:uid="{0CE27C64-6D45-45A6-B755-C4C815B16A30}"/>
    <cellStyle name="Comma 12 2 3 2" xfId="4007" xr:uid="{1288DA91-EB7A-4617-8C99-640F713AB8D8}"/>
    <cellStyle name="Comma 12 3" xfId="734" xr:uid="{00000000-0005-0000-0000-0000DE020000}"/>
    <cellStyle name="Comma 12 3 2" xfId="735" xr:uid="{00000000-0005-0000-0000-0000DF020000}"/>
    <cellStyle name="Comma 12 3 2 2" xfId="3485" xr:uid="{B9C76AD8-EF22-4AED-8AD3-C4A423B69C81}"/>
    <cellStyle name="Comma 12 3 3" xfId="3019" xr:uid="{EC12DBA7-118E-4954-A2ED-43568E70BEDA}"/>
    <cellStyle name="Comma 12 3 3 2" xfId="4008" xr:uid="{17557D27-10C7-4771-BDC7-C6D2A53B65BB}"/>
    <cellStyle name="Comma 12 4" xfId="736" xr:uid="{00000000-0005-0000-0000-0000E0020000}"/>
    <cellStyle name="Comma 12 4 2" xfId="737" xr:uid="{00000000-0005-0000-0000-0000E1020000}"/>
    <cellStyle name="Comma 12 4 2 2" xfId="3486" xr:uid="{2FDE80AE-0080-4678-87F2-728DF6F6B038}"/>
    <cellStyle name="Comma 12 4 3" xfId="3020" xr:uid="{B577EB1F-DDDA-4B07-A6D3-CA5525E99349}"/>
    <cellStyle name="Comma 12 4 3 2" xfId="4009" xr:uid="{4716C3D8-8689-480D-B84F-6C3F085D6D69}"/>
    <cellStyle name="Comma 12 5" xfId="738" xr:uid="{00000000-0005-0000-0000-0000E2020000}"/>
    <cellStyle name="Comma 12 5 2" xfId="739" xr:uid="{00000000-0005-0000-0000-0000E3020000}"/>
    <cellStyle name="Comma 12 5 2 2" xfId="3487" xr:uid="{A062306C-082C-416B-9CB8-7AD4120723DA}"/>
    <cellStyle name="Comma 12 5 3" xfId="3021" xr:uid="{26212CBF-2E83-43C5-A1A5-C31C7EEAE8BB}"/>
    <cellStyle name="Comma 12 5 3 2" xfId="4010" xr:uid="{2086A46D-5EC8-4221-B0D0-178F5B17F284}"/>
    <cellStyle name="Comma 12 6" xfId="740" xr:uid="{00000000-0005-0000-0000-0000E4020000}"/>
    <cellStyle name="Comma 12 6 2" xfId="741" xr:uid="{00000000-0005-0000-0000-0000E5020000}"/>
    <cellStyle name="Comma 12 6 2 2" xfId="3488" xr:uid="{02FF194F-D3AA-4005-BB44-33728B713180}"/>
    <cellStyle name="Comma 12 6 3" xfId="3022" xr:uid="{339E7626-38FF-4328-818B-93BEDF3DD077}"/>
    <cellStyle name="Comma 12 6 3 2" xfId="4011" xr:uid="{A74DB627-2C46-491A-BD1C-924192F69339}"/>
    <cellStyle name="Comma 12 7" xfId="742" xr:uid="{00000000-0005-0000-0000-0000E6020000}"/>
    <cellStyle name="Comma 12 7 2" xfId="3489" xr:uid="{41BDA500-A215-4B6A-963B-9D40B0617680}"/>
    <cellStyle name="Comma 12 8" xfId="3017" xr:uid="{9622A994-3874-46B0-958A-D389F7E731EE}"/>
    <cellStyle name="Comma 12 8 2" xfId="4006" xr:uid="{144925C5-7BF7-4D90-A45E-FCD1EA5C7E7C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490" xr:uid="{E82A56BA-EF6A-455D-946A-8CAA56426BC3}"/>
    <cellStyle name="Comma 13 2 3" xfId="3024" xr:uid="{F1E36446-09C1-480C-B039-710911FC658F}"/>
    <cellStyle name="Comma 13 2 3 2" xfId="4013" xr:uid="{2E5AED6B-9AC0-471C-BC94-B970A75313AE}"/>
    <cellStyle name="Comma 13 3" xfId="746" xr:uid="{00000000-0005-0000-0000-0000EA020000}"/>
    <cellStyle name="Comma 13 3 2" xfId="3491" xr:uid="{1754492C-7328-41DB-A1AE-6CF4E229CB4F}"/>
    <cellStyle name="Comma 13 4" xfId="3023" xr:uid="{E775B676-91F3-4A22-9CFD-58DF5296FCB8}"/>
    <cellStyle name="Comma 13 4 2" xfId="4012" xr:uid="{41133919-7B7B-45BD-923C-B58AE59011BB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492" xr:uid="{AB11D498-FB2F-4BC5-B151-1EBEE493EA4F}"/>
    <cellStyle name="Comma 14 2 2 3" xfId="3027" xr:uid="{83581F20-972A-43C9-8419-BFF7BF04B014}"/>
    <cellStyle name="Comma 14 2 2 3 2" xfId="4016" xr:uid="{BA1666ED-2266-4319-B263-1005805B1F05}"/>
    <cellStyle name="Comma 14 2 3" xfId="751" xr:uid="{00000000-0005-0000-0000-0000EF020000}"/>
    <cellStyle name="Comma 14 2 3 2" xfId="3493" xr:uid="{16D784B7-3BCE-4A92-96D1-7927C39698AC}"/>
    <cellStyle name="Comma 14 2 4" xfId="3026" xr:uid="{F8247EB5-E4C0-491D-8563-509141C72D57}"/>
    <cellStyle name="Comma 14 2 4 2" xfId="4015" xr:uid="{6A982ACB-0A76-493A-8674-A91ED478D01F}"/>
    <cellStyle name="Comma 14 3" xfId="752" xr:uid="{00000000-0005-0000-0000-0000F0020000}"/>
    <cellStyle name="Comma 14 3 2" xfId="3494" xr:uid="{DE8FC692-32DD-46B8-8DF3-2013005A8CDC}"/>
    <cellStyle name="Comma 14 4" xfId="3025" xr:uid="{3E868230-2BCF-4773-82E0-2FE389D429C7}"/>
    <cellStyle name="Comma 14 4 2" xfId="4014" xr:uid="{3A018D29-263F-4A28-834D-080431915D7F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495" xr:uid="{FFC08B8D-400C-4F59-8795-DE613B13B046}"/>
    <cellStyle name="Comma 15 2 3" xfId="3029" xr:uid="{E0483F5D-D232-4AE4-94C0-C42CD7321A70}"/>
    <cellStyle name="Comma 15 2 3 2" xfId="4018" xr:uid="{04F8C752-3F63-4CF7-8127-F092FF05BD2B}"/>
    <cellStyle name="Comma 15 3" xfId="756" xr:uid="{00000000-0005-0000-0000-0000F4020000}"/>
    <cellStyle name="Comma 15 3 2" xfId="757" xr:uid="{00000000-0005-0000-0000-0000F5020000}"/>
    <cellStyle name="Comma 15 3 2 2" xfId="3496" xr:uid="{74BA69E1-6287-4105-96C5-63D9BF30635B}"/>
    <cellStyle name="Comma 15 3 3" xfId="3030" xr:uid="{C1B63D54-D6EC-4F58-96FB-5D3460398CFC}"/>
    <cellStyle name="Comma 15 3 3 2" xfId="4019" xr:uid="{AB3D7552-532B-40C2-878F-5A3E5C91C5FA}"/>
    <cellStyle name="Comma 15 4" xfId="758" xr:uid="{00000000-0005-0000-0000-0000F6020000}"/>
    <cellStyle name="Comma 15 4 2" xfId="759" xr:uid="{00000000-0005-0000-0000-0000F7020000}"/>
    <cellStyle name="Comma 15 4 2 2" xfId="3497" xr:uid="{7E051845-5048-45AE-ADF8-7DE3E7D49508}"/>
    <cellStyle name="Comma 15 4 3" xfId="3031" xr:uid="{57FE5085-1B76-45BD-9075-347E7B7AF522}"/>
    <cellStyle name="Comma 15 4 3 2" xfId="4020" xr:uid="{F9675A17-DBFD-46E6-9F8E-D39DA6DEAB61}"/>
    <cellStyle name="Comma 15 5" xfId="760" xr:uid="{00000000-0005-0000-0000-0000F8020000}"/>
    <cellStyle name="Comma 15 5 2" xfId="3498" xr:uid="{96403C2B-1457-4F2C-A50E-110AE7E2C4F6}"/>
    <cellStyle name="Comma 15 6" xfId="3028" xr:uid="{926798E8-FE64-4907-ABF2-6474000ACCCD}"/>
    <cellStyle name="Comma 15 6 2" xfId="4017" xr:uid="{58ADF940-23C1-4A7D-BC5E-11E98DE32395}"/>
    <cellStyle name="Comma 16" xfId="761" xr:uid="{00000000-0005-0000-0000-0000F9020000}"/>
    <cellStyle name="Comma 16 2" xfId="762" xr:uid="{00000000-0005-0000-0000-0000FA020000}"/>
    <cellStyle name="Comma 16 2 2" xfId="3499" xr:uid="{E95F1FF1-056E-45B9-89A0-F372718DD120}"/>
    <cellStyle name="Comma 16 3" xfId="3032" xr:uid="{E83CAA48-E04A-4993-B356-EE20FCF63485}"/>
    <cellStyle name="Comma 16 3 2" xfId="4021" xr:uid="{5E1190E0-FF4D-4331-8152-5E72C5AD6B82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500" xr:uid="{D56F7015-274F-4088-8696-F056923D21AA}"/>
    <cellStyle name="Comma 17 2 3" xfId="3034" xr:uid="{9FB43039-52D9-4443-B3DC-1EC7323B277D}"/>
    <cellStyle name="Comma 17 2 3 2" xfId="4023" xr:uid="{315E660E-4D03-4B2B-8641-02B92D509001}"/>
    <cellStyle name="Comma 17 3" xfId="3033" xr:uid="{818BF886-F484-4354-BBF0-E51D3F2320F9}"/>
    <cellStyle name="Comma 17 3 2" xfId="4022" xr:uid="{C308812D-3596-4848-A69B-D4DC3B6CF45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501" xr:uid="{FFD66A6D-2433-49B9-8E56-96411634390E}"/>
    <cellStyle name="Comma 18 2 3" xfId="3036" xr:uid="{79EB30D2-A693-4775-8421-B8C559DA9B2E}"/>
    <cellStyle name="Comma 18 2 3 2" xfId="4025" xr:uid="{212F2C7E-D4D0-4260-81A5-2BA3D22A3C73}"/>
    <cellStyle name="Comma 18 3" xfId="769" xr:uid="{00000000-0005-0000-0000-000001030000}"/>
    <cellStyle name="Comma 18 3 2" xfId="3502" xr:uid="{4D58D2EF-2813-4AA6-B151-78E6FDB17249}"/>
    <cellStyle name="Comma 18 4" xfId="3035" xr:uid="{29BFFF8D-B5C7-4E68-A716-E2340A67FDF9}"/>
    <cellStyle name="Comma 18 4 2" xfId="4024" xr:uid="{5DAB22BC-7FE5-4321-8E2D-E3486B96FEFF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2 2 2" xfId="4027" xr:uid="{665B2D18-635E-4A08-9655-815F4BBBC2B8}"/>
    <cellStyle name="Comma 19 3" xfId="772" xr:uid="{00000000-0005-0000-0000-000004030000}"/>
    <cellStyle name="Comma 19 3 2" xfId="3039" xr:uid="{7D4004BC-F4C9-4715-9D24-8C30366989F3}"/>
    <cellStyle name="Comma 19 3 2 2" xfId="4028" xr:uid="{A403A21D-A753-421C-B42F-750AFB149888}"/>
    <cellStyle name="Comma 19 4" xfId="773" xr:uid="{00000000-0005-0000-0000-000005030000}"/>
    <cellStyle name="Comma 19 4 2" xfId="3040" xr:uid="{45986635-CE21-460F-AF39-154B29ED41E2}"/>
    <cellStyle name="Comma 19 4 2 2" xfId="4029" xr:uid="{99320384-036B-4D45-9963-BCD5A162CB40}"/>
    <cellStyle name="Comma 19 5" xfId="774" xr:uid="{00000000-0005-0000-0000-000006030000}"/>
    <cellStyle name="Comma 19 5 2" xfId="3503" xr:uid="{8422703C-EB14-440C-8F84-90D25F92DADC}"/>
    <cellStyle name="Comma 19 6" xfId="3037" xr:uid="{17B7C024-8B2E-412E-A021-999A180B4901}"/>
    <cellStyle name="Comma 19 6 2" xfId="4026" xr:uid="{1566EEF0-778F-42F5-9E1C-5F8D9638C9E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504" xr:uid="{A4E80603-F66C-431B-9C25-AF77C71814F3}"/>
    <cellStyle name="Comma 2 10 3" xfId="3041" xr:uid="{AFDCCA69-8CEF-419A-B182-CBB2CE732D20}"/>
    <cellStyle name="Comma 2 10 3 2" xfId="4030" xr:uid="{62A08D91-115F-4965-B4A0-25E12401064C}"/>
    <cellStyle name="Comma 2 11" xfId="778" xr:uid="{00000000-0005-0000-0000-00000A030000}"/>
    <cellStyle name="Comma 2 11 2" xfId="779" xr:uid="{00000000-0005-0000-0000-00000B030000}"/>
    <cellStyle name="Comma 2 11 2 2" xfId="3505" xr:uid="{60B3CF74-0F5C-48C8-9603-1AC30D27E21C}"/>
    <cellStyle name="Comma 2 11 3" xfId="3042" xr:uid="{E310980C-D64F-4876-96FD-327EF60F17ED}"/>
    <cellStyle name="Comma 2 11 3 2" xfId="4031" xr:uid="{6C699892-9BE8-4A71-9BAD-CCCD6102CBA7}"/>
    <cellStyle name="Comma 2 12" xfId="780" xr:uid="{00000000-0005-0000-0000-00000C030000}"/>
    <cellStyle name="Comma 2 12 2" xfId="781" xr:uid="{00000000-0005-0000-0000-00000D030000}"/>
    <cellStyle name="Comma 2 12 2 2" xfId="3506" xr:uid="{3FE0393D-876C-421C-917B-AD9CBC0E0AE1}"/>
    <cellStyle name="Comma 2 12 3" xfId="3043" xr:uid="{5377AD1D-0AC1-4406-905A-530FBD74D56B}"/>
    <cellStyle name="Comma 2 12 3 2" xfId="4032" xr:uid="{47990DC3-3E47-4130-AA5F-22A828B5D55D}"/>
    <cellStyle name="Comma 2 13" xfId="782" xr:uid="{00000000-0005-0000-0000-00000E030000}"/>
    <cellStyle name="Comma 2 13 2" xfId="783" xr:uid="{00000000-0005-0000-0000-00000F030000}"/>
    <cellStyle name="Comma 2 13 2 2" xfId="3507" xr:uid="{A0F5D02C-C82D-4660-B2ED-4D16DA91F162}"/>
    <cellStyle name="Comma 2 13 3" xfId="3044" xr:uid="{A199919F-E13B-4CE3-B1D7-593EF98959B7}"/>
    <cellStyle name="Comma 2 13 3 2" xfId="4033" xr:uid="{E0433A4C-3C32-413F-B0F8-6DBCAB6CB3A8}"/>
    <cellStyle name="Comma 2 14" xfId="784" xr:uid="{00000000-0005-0000-0000-000010030000}"/>
    <cellStyle name="Comma 2 14 2" xfId="785" xr:uid="{00000000-0005-0000-0000-000011030000}"/>
    <cellStyle name="Comma 2 14 2 2" xfId="3508" xr:uid="{DB1424A8-5807-4062-8B68-368293E94CBF}"/>
    <cellStyle name="Comma 2 14 3" xfId="3045" xr:uid="{C1867373-29E9-44CF-972B-80471AB9ADD5}"/>
    <cellStyle name="Comma 2 14 3 2" xfId="4034" xr:uid="{09FC727C-2632-497F-A1E4-EAE1489CE65F}"/>
    <cellStyle name="Comma 2 15" xfId="786" xr:uid="{00000000-0005-0000-0000-000012030000}"/>
    <cellStyle name="Comma 2 15 2" xfId="787" xr:uid="{00000000-0005-0000-0000-000013030000}"/>
    <cellStyle name="Comma 2 15 2 2" xfId="3509" xr:uid="{435A3835-0CE0-4E2F-A06A-20922599887F}"/>
    <cellStyle name="Comma 2 15 3" xfId="3046" xr:uid="{6D140B16-DFF5-4A8A-B483-1270625595C1}"/>
    <cellStyle name="Comma 2 15 3 2" xfId="4035" xr:uid="{1AD07B1F-B6B6-4C67-867F-12EA9861E87F}"/>
    <cellStyle name="Comma 2 16" xfId="788" xr:uid="{00000000-0005-0000-0000-000014030000}"/>
    <cellStyle name="Comma 2 16 2" xfId="789" xr:uid="{00000000-0005-0000-0000-000015030000}"/>
    <cellStyle name="Comma 2 16 2 2" xfId="3510" xr:uid="{9B3F9D0E-53DA-4061-9891-BFBE8ADAD9D1}"/>
    <cellStyle name="Comma 2 16 3" xfId="3047" xr:uid="{AD5BC0A1-950A-4B5A-817C-07A09B538519}"/>
    <cellStyle name="Comma 2 16 3 2" xfId="4036" xr:uid="{94BEC208-A87E-4BFE-A327-360132777DBF}"/>
    <cellStyle name="Comma 2 17" xfId="790" xr:uid="{00000000-0005-0000-0000-000016030000}"/>
    <cellStyle name="Comma 2 17 2" xfId="791" xr:uid="{00000000-0005-0000-0000-000017030000}"/>
    <cellStyle name="Comma 2 17 2 2" xfId="3511" xr:uid="{6EDB7228-CF91-4096-B122-6335C7303CFF}"/>
    <cellStyle name="Comma 2 17 3" xfId="3048" xr:uid="{F3A5BB1F-D4A4-43F7-88AF-17534208AEC9}"/>
    <cellStyle name="Comma 2 17 3 2" xfId="4037" xr:uid="{FDE704A6-D17A-4569-9026-BD9C48AF3565}"/>
    <cellStyle name="Comma 2 18" xfId="792" xr:uid="{00000000-0005-0000-0000-000018030000}"/>
    <cellStyle name="Comma 2 18 2" xfId="793" xr:uid="{00000000-0005-0000-0000-000019030000}"/>
    <cellStyle name="Comma 2 18 2 2" xfId="3512" xr:uid="{65594787-055A-4BB8-93EE-F0E3AB4EF488}"/>
    <cellStyle name="Comma 2 18 3" xfId="3049" xr:uid="{E838855B-EDCB-4EF6-8DD5-A81244DBBB83}"/>
    <cellStyle name="Comma 2 18 3 2" xfId="4038" xr:uid="{55FA082D-8279-4BF6-8C77-41AF61FCDDEA}"/>
    <cellStyle name="Comma 2 19" xfId="794" xr:uid="{00000000-0005-0000-0000-00001A030000}"/>
    <cellStyle name="Comma 2 19 2" xfId="795" xr:uid="{00000000-0005-0000-0000-00001B030000}"/>
    <cellStyle name="Comma 2 19 2 2" xfId="3513" xr:uid="{A78FD1E3-4D60-4894-BFD3-024A75676447}"/>
    <cellStyle name="Comma 2 19 3" xfId="3050" xr:uid="{B0C17B82-5F9A-438B-B4A3-C807CF362E1C}"/>
    <cellStyle name="Comma 2 19 3 2" xfId="4039" xr:uid="{460A5C1B-8425-46B1-93E2-1C7E2504EAB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516" xr:uid="{D64F1F64-20FA-4D35-A6C6-E07DB0E301F1}"/>
    <cellStyle name="Comma 2 2 2 2 2 2 2 2 3" xfId="3056" xr:uid="{CE538DE6-5D58-44B6-A6B2-39323CBDC972}"/>
    <cellStyle name="Comma 2 2 2 2 2 2 2 2 3 2" xfId="4045" xr:uid="{10BB003B-EBBF-445D-98C9-CEDDB157E8A2}"/>
    <cellStyle name="Comma 2 2 2 2 2 2 2 3" xfId="804" xr:uid="{00000000-0005-0000-0000-000024030000}"/>
    <cellStyle name="Comma 2 2 2 2 2 2 2 3 2" xfId="805" xr:uid="{00000000-0005-0000-0000-000025030000}"/>
    <cellStyle name="Comma 2 2 2 2 2 2 2 3 2 2" xfId="3517" xr:uid="{7FC4EBFC-D0C3-485B-BF46-E76B613D825E}"/>
    <cellStyle name="Comma 2 2 2 2 2 2 2 3 3" xfId="3057" xr:uid="{A912B6DB-EE4A-4651-A2DC-3EF2FC964E42}"/>
    <cellStyle name="Comma 2 2 2 2 2 2 2 3 3 2" xfId="4046" xr:uid="{D7B099A0-B3EA-4C96-BD3C-F22EEF036000}"/>
    <cellStyle name="Comma 2 2 2 2 2 2 2 4" xfId="3055" xr:uid="{A5F63825-5350-4D7B-9D88-09A52BA42B0B}"/>
    <cellStyle name="Comma 2 2 2 2 2 2 2 4 2" xfId="4044" xr:uid="{2BCB2FC8-8DD5-4878-AA9F-8100A2D35A71}"/>
    <cellStyle name="Comma 2 2 2 2 2 2 2 5" xfId="3515" xr:uid="{D090B2E0-408C-421C-91AF-03AB3839D063}"/>
    <cellStyle name="Comma 2 2 2 2 2 2 3" xfId="806" xr:uid="{00000000-0005-0000-0000-000026030000}"/>
    <cellStyle name="Comma 2 2 2 2 2 2 3 2" xfId="3058" xr:uid="{4D2EF11E-6DB9-49E1-A02C-F3AC680431D3}"/>
    <cellStyle name="Comma 2 2 2 2 2 2 3 2 2" xfId="4047" xr:uid="{C9C29C4F-319E-450B-9E79-53F0C1E0B3A9}"/>
    <cellStyle name="Comma 2 2 2 2 2 2 3 3" xfId="3518" xr:uid="{AF759014-0043-47DE-AB50-06CAC09F6D0A}"/>
    <cellStyle name="Comma 2 2 2 2 2 2 4" xfId="807" xr:uid="{00000000-0005-0000-0000-000027030000}"/>
    <cellStyle name="Comma 2 2 2 2 2 2 4 2" xfId="3519" xr:uid="{66E18A12-1FAA-4DEC-A4B6-8E78679B7207}"/>
    <cellStyle name="Comma 2 2 2 2 2 2 5" xfId="3054" xr:uid="{434ED6B4-2D43-4A57-86AA-96BE2AA2CC6A}"/>
    <cellStyle name="Comma 2 2 2 2 2 2 5 2" xfId="4043" xr:uid="{C66A266C-07FF-48C1-980A-BDD7581ACD35}"/>
    <cellStyle name="Comma 2 2 2 2 2 3" xfId="808" xr:uid="{00000000-0005-0000-0000-000028030000}"/>
    <cellStyle name="Comma 2 2 2 2 2 3 2" xfId="809" xr:uid="{00000000-0005-0000-0000-000029030000}"/>
    <cellStyle name="Comma 2 2 2 2 2 3 2 2" xfId="3520" xr:uid="{68CFD3C9-6F5B-4A08-A150-EB5BF53318E5}"/>
    <cellStyle name="Comma 2 2 2 2 2 3 3" xfId="3059" xr:uid="{9C1EF324-FD74-4990-9639-835EB22A52A4}"/>
    <cellStyle name="Comma 2 2 2 2 2 3 3 2" xfId="4048" xr:uid="{4D53828E-A00C-417D-AFCB-7FB826E4FCD0}"/>
    <cellStyle name="Comma 2 2 2 2 2 4" xfId="810" xr:uid="{00000000-0005-0000-0000-00002A030000}"/>
    <cellStyle name="Comma 2 2 2 2 2 4 2" xfId="811" xr:uid="{00000000-0005-0000-0000-00002B030000}"/>
    <cellStyle name="Comma 2 2 2 2 2 4 2 2" xfId="3522" xr:uid="{FCCCDB9A-3526-40CD-9934-5A0346DF130D}"/>
    <cellStyle name="Comma 2 2 2 2 2 4 3" xfId="3060" xr:uid="{C2B9D5D3-AEF7-4D9C-8441-9C787B46E48A}"/>
    <cellStyle name="Comma 2 2 2 2 2 4 3 2" xfId="4049" xr:uid="{3C22D1B5-B4ED-4E23-AF2F-D33A609108B0}"/>
    <cellStyle name="Comma 2 2 2 2 2 5" xfId="3053" xr:uid="{292E16A3-50C0-4300-B2A0-C61C77350C20}"/>
    <cellStyle name="Comma 2 2 2 2 2 5 2" xfId="4042" xr:uid="{7CFB7522-8B0E-4B73-9E3F-DAC59DCC2BC1}"/>
    <cellStyle name="Comma 2 2 2 2 2 6" xfId="3514" xr:uid="{8E94A437-0A2E-438D-8A82-61B0763D16B6}"/>
    <cellStyle name="Comma 2 2 2 2 3" xfId="812" xr:uid="{00000000-0005-0000-0000-00002C030000}"/>
    <cellStyle name="Comma 2 2 2 2 3 2" xfId="3061" xr:uid="{77E7F2D4-EB1C-49C4-B9B2-4930A683FA23}"/>
    <cellStyle name="Comma 2 2 2 2 3 2 2" xfId="4050" xr:uid="{3E2A691B-A809-470E-B2B6-8B1386DB059C}"/>
    <cellStyle name="Comma 2 2 2 2 3 3" xfId="3523" xr:uid="{152A044E-ED96-4950-8B41-28BA42AEDBE2}"/>
    <cellStyle name="Comma 2 2 2 2 4" xfId="813" xr:uid="{00000000-0005-0000-0000-00002D030000}"/>
    <cellStyle name="Comma 2 2 2 2 4 2" xfId="3062" xr:uid="{EF259039-703B-4878-97EA-1EF79FAA0879}"/>
    <cellStyle name="Comma 2 2 2 2 4 2 2" xfId="4051" xr:uid="{5BECF904-9AC6-4785-9AB8-CE709F6C6AD2}"/>
    <cellStyle name="Comma 2 2 2 2 4 3" xfId="3524" xr:uid="{63C88B52-8C6B-4C1D-BE17-F898E73C6437}"/>
    <cellStyle name="Comma 2 2 2 2 5" xfId="814" xr:uid="{00000000-0005-0000-0000-00002E030000}"/>
    <cellStyle name="Comma 2 2 2 2 5 2" xfId="3525" xr:uid="{B2B494A3-772D-4006-872C-C561EC8B5843}"/>
    <cellStyle name="Comma 2 2 2 2 6" xfId="3052" xr:uid="{0373272B-0826-49BA-9FF1-39B70AE684DF}"/>
    <cellStyle name="Comma 2 2 2 2 6 2" xfId="4041" xr:uid="{348FF667-78C2-4F25-BC4F-A1EA21EF84CB}"/>
    <cellStyle name="Comma 2 2 2 3" xfId="815" xr:uid="{00000000-0005-0000-0000-00002F030000}"/>
    <cellStyle name="Comma 2 2 2 3 2" xfId="816" xr:uid="{00000000-0005-0000-0000-000030030000}"/>
    <cellStyle name="Comma 2 2 2 3 2 2" xfId="3526" xr:uid="{BA5CBD64-A03C-4441-A6DD-F5999FC23022}"/>
    <cellStyle name="Comma 2 2 2 3 3" xfId="3063" xr:uid="{B8EB6C39-C34F-4D87-9075-EEFBF0382F10}"/>
    <cellStyle name="Comma 2 2 2 3 3 2" xfId="4052" xr:uid="{AE042F75-7D4B-4157-9878-48AAB840F22F}"/>
    <cellStyle name="Comma 2 2 2 4" xfId="817" xr:uid="{00000000-0005-0000-0000-000031030000}"/>
    <cellStyle name="Comma 2 2 2 4 2" xfId="818" xr:uid="{00000000-0005-0000-0000-000032030000}"/>
    <cellStyle name="Comma 2 2 2 4 2 2" xfId="3527" xr:uid="{E2E8A178-5695-47B1-9121-D95A0753D56D}"/>
    <cellStyle name="Comma 2 2 2 4 3" xfId="3064" xr:uid="{C8DB41C1-0628-4707-A6A3-C0449242A08C}"/>
    <cellStyle name="Comma 2 2 2 4 3 2" xfId="4053" xr:uid="{FEA2337A-A9A4-4EAB-BDC8-94CE4BC48CB3}"/>
    <cellStyle name="Comma 2 2 2 5" xfId="819" xr:uid="{00000000-0005-0000-0000-000033030000}"/>
    <cellStyle name="Comma 2 2 2 5 2" xfId="820" xr:uid="{00000000-0005-0000-0000-000034030000}"/>
    <cellStyle name="Comma 2 2 2 5 2 2" xfId="3528" xr:uid="{33F86927-0959-4737-8EE0-0F8039ABE4F5}"/>
    <cellStyle name="Comma 2 2 2 5 3" xfId="3065" xr:uid="{2A1B62FC-872C-48CF-8C35-6E29BB6A25EB}"/>
    <cellStyle name="Comma 2 2 2 5 3 2" xfId="4054" xr:uid="{0A919270-1C5D-4DF2-BC32-032436E1480B}"/>
    <cellStyle name="Comma 2 2 2 6" xfId="3051" xr:uid="{6BB74C52-7C4A-42E6-8EEE-864D18B444ED}"/>
    <cellStyle name="Comma 2 2 2 6 2" xfId="4040" xr:uid="{38715E22-27E7-4490-9768-721D5ABAB939}"/>
    <cellStyle name="Comma 2 2 3" xfId="821" xr:uid="{00000000-0005-0000-0000-000035030000}"/>
    <cellStyle name="Comma 2 2 3 2" xfId="822" xr:uid="{00000000-0005-0000-0000-000036030000}"/>
    <cellStyle name="Comma 2 2 3 2 2" xfId="3529" xr:uid="{7423B09C-9D65-4349-B912-5605BB409B3F}"/>
    <cellStyle name="Comma 2 2 3 3" xfId="3066" xr:uid="{10AA6034-2BB7-45AC-AF3E-BA103CE5F44B}"/>
    <cellStyle name="Comma 2 2 3 3 2" xfId="4055" xr:uid="{AA2A2C3B-8C1C-4FAF-BB7C-05D357BB4B92}"/>
    <cellStyle name="Comma 2 2 4" xfId="823" xr:uid="{00000000-0005-0000-0000-000037030000}"/>
    <cellStyle name="Comma 2 2 4 2" xfId="3067" xr:uid="{D327E1DC-367F-4D39-84A6-E24CC3A29998}"/>
    <cellStyle name="Comma 2 2 4 2 2" xfId="4056" xr:uid="{124EFF59-04D8-4363-83C7-8073793F0B7B}"/>
    <cellStyle name="Comma 2 2 4 3" xfId="3530" xr:uid="{F853559D-E2A8-45DB-B322-EEED5537B93D}"/>
    <cellStyle name="Comma 2 2 5" xfId="824" xr:uid="{00000000-0005-0000-0000-000038030000}"/>
    <cellStyle name="Comma 2 2 5 2" xfId="3068" xr:uid="{4BC0779D-8E6A-4D1A-A3B3-265220889FF9}"/>
    <cellStyle name="Comma 2 2 5 2 2" xfId="4057" xr:uid="{0A5A9EDB-733A-442A-B680-DAAD07090ED2}"/>
    <cellStyle name="Comma 2 2 5 3" xfId="3531" xr:uid="{443C1151-1332-4B81-9E95-68E834029C41}"/>
    <cellStyle name="Comma 2 2 6" xfId="825" xr:uid="{00000000-0005-0000-0000-000039030000}"/>
    <cellStyle name="Comma 2 2 6 2" xfId="3069" xr:uid="{FC8A6416-4D38-4252-93E9-24DDFD334EFF}"/>
    <cellStyle name="Comma 2 2 6 2 2" xfId="4058" xr:uid="{DA2B01F0-77E5-4FAF-8955-4656ECD932B7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532" xr:uid="{73688BF7-2D04-46AE-AE2C-B584D067EF94}"/>
    <cellStyle name="Comma 2 20 3" xfId="3070" xr:uid="{E8504335-EF0B-40B3-BB11-27915C02D1DC}"/>
    <cellStyle name="Comma 2 20 3 2" xfId="4059" xr:uid="{74A456C3-1367-4EB2-AB45-4CD4E6C5A1E5}"/>
    <cellStyle name="Comma 2 21" xfId="829" xr:uid="{00000000-0005-0000-0000-00003D030000}"/>
    <cellStyle name="Comma 2 21 2" xfId="830" xr:uid="{00000000-0005-0000-0000-00003E030000}"/>
    <cellStyle name="Comma 2 21 2 2" xfId="3533" xr:uid="{7EC8F216-A3D3-4763-BDF0-E8E6E94820FC}"/>
    <cellStyle name="Comma 2 21 3" xfId="3071" xr:uid="{534A85AA-F339-4927-8E0A-7F27368C88BB}"/>
    <cellStyle name="Comma 2 21 3 2" xfId="4060" xr:uid="{CFE7585B-589C-40E6-BAA9-0308DB3A8AFF}"/>
    <cellStyle name="Comma 2 22" xfId="831" xr:uid="{00000000-0005-0000-0000-00003F030000}"/>
    <cellStyle name="Comma 2 22 2" xfId="832" xr:uid="{00000000-0005-0000-0000-000040030000}"/>
    <cellStyle name="Comma 2 22 2 2" xfId="3534" xr:uid="{ABBA21F7-6910-49B0-8C43-84693C8EBA44}"/>
    <cellStyle name="Comma 2 22 3" xfId="3072" xr:uid="{019EDD3C-1E42-4A89-9D85-4F854F325998}"/>
    <cellStyle name="Comma 2 22 3 2" xfId="4061" xr:uid="{02230A5E-9A17-42E8-A488-9FF6FEBF57BE}"/>
    <cellStyle name="Comma 2 23" xfId="833" xr:uid="{00000000-0005-0000-0000-000041030000}"/>
    <cellStyle name="Comma 2 23 2" xfId="834" xr:uid="{00000000-0005-0000-0000-000042030000}"/>
    <cellStyle name="Comma 2 23 2 2" xfId="3535" xr:uid="{AAB72499-0723-498B-89DB-1B0AE463A39C}"/>
    <cellStyle name="Comma 2 23 3" xfId="3073" xr:uid="{CE5A0BC8-EFDA-470A-925C-0AE092386415}"/>
    <cellStyle name="Comma 2 23 3 2" xfId="4062" xr:uid="{51CFCA33-1D4C-4AD9-9987-3FEBC3336936}"/>
    <cellStyle name="Comma 2 24" xfId="835" xr:uid="{00000000-0005-0000-0000-000043030000}"/>
    <cellStyle name="Comma 2 24 2" xfId="836" xr:uid="{00000000-0005-0000-0000-000044030000}"/>
    <cellStyle name="Comma 2 24 2 2" xfId="3536" xr:uid="{FE876075-6A13-472B-AA05-D188641FB338}"/>
    <cellStyle name="Comma 2 24 3" xfId="3074" xr:uid="{66A82A04-1B58-4C2E-9645-23D94777C17A}"/>
    <cellStyle name="Comma 2 24 3 2" xfId="4063" xr:uid="{1750C673-85CD-4640-B4C2-DFA55182F037}"/>
    <cellStyle name="Comma 2 25" xfId="837" xr:uid="{00000000-0005-0000-0000-000045030000}"/>
    <cellStyle name="Comma 2 25 2" xfId="838" xr:uid="{00000000-0005-0000-0000-000046030000}"/>
    <cellStyle name="Comma 2 25 2 2" xfId="3537" xr:uid="{EFB2A9B4-5E55-4C60-BD56-5156682D2C82}"/>
    <cellStyle name="Comma 2 25 3" xfId="3075" xr:uid="{D4192D6C-4BA9-41C4-A724-B2A0FF9D1918}"/>
    <cellStyle name="Comma 2 25 3 2" xfId="4064" xr:uid="{1F8A631C-E7A4-430A-B12C-53DFFFA02C25}"/>
    <cellStyle name="Comma 2 26" xfId="839" xr:uid="{00000000-0005-0000-0000-000047030000}"/>
    <cellStyle name="Comma 2 26 2" xfId="840" xr:uid="{00000000-0005-0000-0000-000048030000}"/>
    <cellStyle name="Comma 2 26 2 2" xfId="3538" xr:uid="{860CF485-CF61-4EAA-A9C5-D275161B35CE}"/>
    <cellStyle name="Comma 2 26 3" xfId="3076" xr:uid="{735FA171-3D24-4D5C-AB35-83AB490C0D30}"/>
    <cellStyle name="Comma 2 26 3 2" xfId="4065" xr:uid="{86A90D32-3DCC-4A5C-80D7-B196D7C154B2}"/>
    <cellStyle name="Comma 2 27" xfId="841" xr:uid="{00000000-0005-0000-0000-000049030000}"/>
    <cellStyle name="Comma 2 27 2" xfId="842" xr:uid="{00000000-0005-0000-0000-00004A030000}"/>
    <cellStyle name="Comma 2 27 2 2" xfId="3539" xr:uid="{C37BA818-FEC4-4903-B1C8-2B393A448FBD}"/>
    <cellStyle name="Comma 2 27 3" xfId="3077" xr:uid="{4F40CF85-B1C9-49D3-A52B-2C972B4DFC2A}"/>
    <cellStyle name="Comma 2 27 3 2" xfId="4066" xr:uid="{342D1E66-D1B6-44F9-BE49-783CB661C68C}"/>
    <cellStyle name="Comma 2 28" xfId="843" xr:uid="{00000000-0005-0000-0000-00004B030000}"/>
    <cellStyle name="Comma 2 28 2" xfId="844" xr:uid="{00000000-0005-0000-0000-00004C030000}"/>
    <cellStyle name="Comma 2 28 2 2" xfId="3540" xr:uid="{62F2D284-A3E8-494F-A9F9-7F814481474B}"/>
    <cellStyle name="Comma 2 28 3" xfId="3078" xr:uid="{A4DA0430-6849-4B2C-A5F5-72BA4228DB00}"/>
    <cellStyle name="Comma 2 28 3 2" xfId="4067" xr:uid="{63807817-DE6B-44FA-905C-3D73CFBA1312}"/>
    <cellStyle name="Comma 2 29" xfId="845" xr:uid="{00000000-0005-0000-0000-00004D030000}"/>
    <cellStyle name="Comma 2 29 2" xfId="846" xr:uid="{00000000-0005-0000-0000-00004E030000}"/>
    <cellStyle name="Comma 2 29 2 2" xfId="3541" xr:uid="{CF001C82-B519-42A6-9181-C5617E99DC73}"/>
    <cellStyle name="Comma 2 29 3" xfId="3079" xr:uid="{7BD30170-43AC-4F85-A55B-43E9215E9B3A}"/>
    <cellStyle name="Comma 2 29 3 2" xfId="4068" xr:uid="{872B6E32-A66A-4C75-B95E-BA79A387445B}"/>
    <cellStyle name="Comma 2 3" xfId="847" xr:uid="{00000000-0005-0000-0000-00004F030000}"/>
    <cellStyle name="Comma 2 3 2" xfId="848" xr:uid="{00000000-0005-0000-0000-000050030000}"/>
    <cellStyle name="Comma 2 3 2 2" xfId="3542" xr:uid="{39CDC1B1-A165-4D1A-AA83-4496E8D558DD}"/>
    <cellStyle name="Comma 2 3 3" xfId="3080" xr:uid="{60D14EEC-05C6-49B0-9F35-6D37685098FC}"/>
    <cellStyle name="Comma 2 3 3 2" xfId="4069" xr:uid="{D4DB0DFC-E9FA-46D1-B27A-D6F44C7FBE91}"/>
    <cellStyle name="Comma 2 30" xfId="849" xr:uid="{00000000-0005-0000-0000-000051030000}"/>
    <cellStyle name="Comma 2 30 2" xfId="850" xr:uid="{00000000-0005-0000-0000-000052030000}"/>
    <cellStyle name="Comma 2 30 2 2" xfId="3543" xr:uid="{1ECF7FD8-53A0-4B15-A76B-F8401D762486}"/>
    <cellStyle name="Comma 2 30 3" xfId="3081" xr:uid="{548602E8-C7B2-4F42-BCEA-7A01F379E763}"/>
    <cellStyle name="Comma 2 30 3 2" xfId="4070" xr:uid="{B2405068-FFAB-4A19-A2FB-F98AD7AD6AD8}"/>
    <cellStyle name="Comma 2 31" xfId="851" xr:uid="{00000000-0005-0000-0000-000053030000}"/>
    <cellStyle name="Comma 2 31 2" xfId="852" xr:uid="{00000000-0005-0000-0000-000054030000}"/>
    <cellStyle name="Comma 2 31 2 2" xfId="3544" xr:uid="{48FC96C2-455C-4F53-9354-BC9548C9B699}"/>
    <cellStyle name="Comma 2 31 3" xfId="3082" xr:uid="{74D0E64C-66D9-49E9-9B5B-362590BC2750}"/>
    <cellStyle name="Comma 2 31 3 2" xfId="4071" xr:uid="{01DB0272-96BE-49C2-A045-91F836E15043}"/>
    <cellStyle name="Comma 2 32" xfId="853" xr:uid="{00000000-0005-0000-0000-000055030000}"/>
    <cellStyle name="Comma 2 32 2" xfId="854" xr:uid="{00000000-0005-0000-0000-000056030000}"/>
    <cellStyle name="Comma 2 32 2 2" xfId="3545" xr:uid="{8E3E6474-FC61-4660-A80D-F3379DA07DDE}"/>
    <cellStyle name="Comma 2 32 3" xfId="3083" xr:uid="{0C681DF3-E95C-4D7B-B92D-5B49C8453D07}"/>
    <cellStyle name="Comma 2 32 3 2" xfId="4072" xr:uid="{4EA0DE0F-6623-480D-AE3C-751FF8533A89}"/>
    <cellStyle name="Comma 2 33" xfId="855" xr:uid="{00000000-0005-0000-0000-000057030000}"/>
    <cellStyle name="Comma 2 33 2" xfId="856" xr:uid="{00000000-0005-0000-0000-000058030000}"/>
    <cellStyle name="Comma 2 33 2 2" xfId="3546" xr:uid="{91E9A91D-38C8-4D4D-AD2D-143EDC47F6D3}"/>
    <cellStyle name="Comma 2 33 3" xfId="3084" xr:uid="{98EEB5A4-45EA-41AF-817C-639CA65141CA}"/>
    <cellStyle name="Comma 2 33 3 2" xfId="4073" xr:uid="{4F1BC376-CB76-4C5F-83DA-9F17F45C9D9B}"/>
    <cellStyle name="Comma 2 34" xfId="857" xr:uid="{00000000-0005-0000-0000-000059030000}"/>
    <cellStyle name="Comma 2 34 2" xfId="858" xr:uid="{00000000-0005-0000-0000-00005A030000}"/>
    <cellStyle name="Comma 2 34 2 2" xfId="3547" xr:uid="{20D83770-9BA7-4863-927B-B10B134106DE}"/>
    <cellStyle name="Comma 2 34 3" xfId="3085" xr:uid="{95E30297-53F3-42D2-BF25-79B3DAB2AA0A}"/>
    <cellStyle name="Comma 2 34 3 2" xfId="4074" xr:uid="{DD9EA2B3-D627-4A08-A4C8-45746C1BF849}"/>
    <cellStyle name="Comma 2 35" xfId="859" xr:uid="{00000000-0005-0000-0000-00005B030000}"/>
    <cellStyle name="Comma 2 35 2" xfId="860" xr:uid="{00000000-0005-0000-0000-00005C030000}"/>
    <cellStyle name="Comma 2 35 2 2" xfId="3548" xr:uid="{B90F14AD-0DE3-4AC3-AD88-4A85A0428ED5}"/>
    <cellStyle name="Comma 2 35 3" xfId="3086" xr:uid="{D49C1B0E-A666-45C7-AEE7-D8319AEFCB3D}"/>
    <cellStyle name="Comma 2 35 3 2" xfId="4075" xr:uid="{9980E665-5AC9-4CBE-894E-66FBCDFB9B9E}"/>
    <cellStyle name="Comma 2 36" xfId="861" xr:uid="{00000000-0005-0000-0000-00005D030000}"/>
    <cellStyle name="Comma 2 36 2" xfId="862" xr:uid="{00000000-0005-0000-0000-00005E030000}"/>
    <cellStyle name="Comma 2 36 2 2" xfId="3549" xr:uid="{CC071116-8728-485C-B46F-D04B8E1784D4}"/>
    <cellStyle name="Comma 2 36 3" xfId="3087" xr:uid="{9082B455-17FA-4C1A-8D63-E796ADE46D61}"/>
    <cellStyle name="Comma 2 36 3 2" xfId="4076" xr:uid="{8457F6B3-2F2C-428C-9234-89E2893438F0}"/>
    <cellStyle name="Comma 2 37" xfId="863" xr:uid="{00000000-0005-0000-0000-00005F030000}"/>
    <cellStyle name="Comma 2 37 2" xfId="864" xr:uid="{00000000-0005-0000-0000-000060030000}"/>
    <cellStyle name="Comma 2 37 2 2" xfId="3550" xr:uid="{04510542-ABB5-49CD-8F77-65607A492803}"/>
    <cellStyle name="Comma 2 37 3" xfId="3088" xr:uid="{6FD2996F-B042-47C1-A7A4-E645E12016AF}"/>
    <cellStyle name="Comma 2 37 3 2" xfId="4077" xr:uid="{A0509DBF-E45E-49E6-A97E-7D60B0818D65}"/>
    <cellStyle name="Comma 2 38" xfId="865" xr:uid="{00000000-0005-0000-0000-000061030000}"/>
    <cellStyle name="Comma 2 38 2" xfId="866" xr:uid="{00000000-0005-0000-0000-000062030000}"/>
    <cellStyle name="Comma 2 38 2 2" xfId="3551" xr:uid="{74CA8509-AAA1-4C59-89F3-879872734F43}"/>
    <cellStyle name="Comma 2 38 3" xfId="3089" xr:uid="{19A2A224-DC0F-40C6-B85F-3C7438EB6AF8}"/>
    <cellStyle name="Comma 2 38 3 2" xfId="4078" xr:uid="{F235BD27-A143-451D-A699-54FAADC75E1D}"/>
    <cellStyle name="Comma 2 39" xfId="867" xr:uid="{00000000-0005-0000-0000-000063030000}"/>
    <cellStyle name="Comma 2 39 2" xfId="868" xr:uid="{00000000-0005-0000-0000-000064030000}"/>
    <cellStyle name="Comma 2 39 2 2" xfId="3552" xr:uid="{69322722-32C0-40A0-8FA0-3BDFD7470127}"/>
    <cellStyle name="Comma 2 39 3" xfId="3090" xr:uid="{8D82E791-171C-48D3-B277-B43C69149260}"/>
    <cellStyle name="Comma 2 39 3 2" xfId="4079" xr:uid="{12EE125F-3219-43AE-B306-5F18861E233B}"/>
    <cellStyle name="Comma 2 4" xfId="869" xr:uid="{00000000-0005-0000-0000-000065030000}"/>
    <cellStyle name="Comma 2 4 2" xfId="870" xr:uid="{00000000-0005-0000-0000-000066030000}"/>
    <cellStyle name="Comma 2 4 2 2" xfId="3553" xr:uid="{4FCCD350-2101-48B6-A54B-ED7CDB5BA22F}"/>
    <cellStyle name="Comma 2 4 3" xfId="871" xr:uid="{00000000-0005-0000-0000-000067030000}"/>
    <cellStyle name="Comma 2 4 3 2" xfId="3554" xr:uid="{4C841008-738E-4656-A5DC-FDE674286169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555" xr:uid="{00C8633E-0757-47FE-AC58-4FBD9A9BFC83}"/>
    <cellStyle name="Comma 2 40 3" xfId="3091" xr:uid="{E1BE61A9-2B6C-484E-B003-1D61146AFE42}"/>
    <cellStyle name="Comma 2 40 3 2" xfId="4080" xr:uid="{EBAD198C-39B8-4FF5-A962-7241CA96E88C}"/>
    <cellStyle name="Comma 2 41" xfId="875" xr:uid="{00000000-0005-0000-0000-00006B030000}"/>
    <cellStyle name="Comma 2 41 2" xfId="876" xr:uid="{00000000-0005-0000-0000-00006C030000}"/>
    <cellStyle name="Comma 2 41 2 2" xfId="3556" xr:uid="{15D028AF-F044-42E2-BA4E-453CBE2C6C13}"/>
    <cellStyle name="Comma 2 41 3" xfId="3092" xr:uid="{23D27F6F-D27C-4011-A778-6AFA311F3030}"/>
    <cellStyle name="Comma 2 41 3 2" xfId="4081" xr:uid="{9EE46D99-4C2A-42EE-8087-2E36A4C17BF4}"/>
    <cellStyle name="Comma 2 42" xfId="877" xr:uid="{00000000-0005-0000-0000-00006D030000}"/>
    <cellStyle name="Comma 2 42 2" xfId="878" xr:uid="{00000000-0005-0000-0000-00006E030000}"/>
    <cellStyle name="Comma 2 42 2 2" xfId="3557" xr:uid="{2EA197CA-CE65-44A3-B030-881F8318A03F}"/>
    <cellStyle name="Comma 2 42 3" xfId="3093" xr:uid="{CA392237-F2D7-41A8-BC19-3D872EA343EE}"/>
    <cellStyle name="Comma 2 42 3 2" xfId="4082" xr:uid="{228CD4ED-EEE0-4263-B34D-068798BB61A8}"/>
    <cellStyle name="Comma 2 43" xfId="879" xr:uid="{00000000-0005-0000-0000-00006F030000}"/>
    <cellStyle name="Comma 2 43 2" xfId="880" xr:uid="{00000000-0005-0000-0000-000070030000}"/>
    <cellStyle name="Comma 2 43 2 2" xfId="3558" xr:uid="{BAA2EEC6-0A22-4023-B740-225A9AB12026}"/>
    <cellStyle name="Comma 2 43 3" xfId="3094" xr:uid="{F11FB0F4-086E-4415-9358-B340202D30C7}"/>
    <cellStyle name="Comma 2 43 3 2" xfId="4083" xr:uid="{D6B22560-9586-44A7-B20F-02EE250FA550}"/>
    <cellStyle name="Comma 2 44" xfId="881" xr:uid="{00000000-0005-0000-0000-000071030000}"/>
    <cellStyle name="Comma 2 44 2" xfId="882" xr:uid="{00000000-0005-0000-0000-000072030000}"/>
    <cellStyle name="Comma 2 44 2 2" xfId="3559" xr:uid="{7D5ECBC5-A076-40D5-A097-785C3488EBE0}"/>
    <cellStyle name="Comma 2 44 3" xfId="3095" xr:uid="{6329D4E8-B5B6-4A54-842E-9AD756199C37}"/>
    <cellStyle name="Comma 2 44 3 2" xfId="4084" xr:uid="{72564717-7AB0-4F94-9FAD-6EFD3D4B9FD8}"/>
    <cellStyle name="Comma 2 45" xfId="883" xr:uid="{00000000-0005-0000-0000-000073030000}"/>
    <cellStyle name="Comma 2 45 2" xfId="884" xr:uid="{00000000-0005-0000-0000-000074030000}"/>
    <cellStyle name="Comma 2 45 2 2" xfId="3560" xr:uid="{48AD623A-7BEC-4018-9921-ADD7C9438A06}"/>
    <cellStyle name="Comma 2 45 3" xfId="3096" xr:uid="{16FABC5D-E010-497A-AF1C-7154B5FD46EF}"/>
    <cellStyle name="Comma 2 45 3 2" xfId="4085" xr:uid="{0677E6E4-4FC2-42AA-BD7F-C4BD0CE7F487}"/>
    <cellStyle name="Comma 2 46" xfId="885" xr:uid="{00000000-0005-0000-0000-000075030000}"/>
    <cellStyle name="Comma 2 46 2" xfId="886" xr:uid="{00000000-0005-0000-0000-000076030000}"/>
    <cellStyle name="Comma 2 46 2 2" xfId="3561" xr:uid="{FC278405-669C-4D82-955C-238E4B3E0CB7}"/>
    <cellStyle name="Comma 2 46 3" xfId="3097" xr:uid="{DE889437-008A-4667-A4D6-E2E669833A90}"/>
    <cellStyle name="Comma 2 46 3 2" xfId="4086" xr:uid="{607CDF9E-8FC1-4E44-A21F-2465A9302E2E}"/>
    <cellStyle name="Comma 2 47" xfId="887" xr:uid="{00000000-0005-0000-0000-000077030000}"/>
    <cellStyle name="Comma 2 47 2" xfId="888" xr:uid="{00000000-0005-0000-0000-000078030000}"/>
    <cellStyle name="Comma 2 47 2 2" xfId="3562" xr:uid="{A1445418-0BBC-498D-BB31-5FB6984C9018}"/>
    <cellStyle name="Comma 2 47 3" xfId="3098" xr:uid="{86213DB4-6907-449B-B678-5A16F2F75006}"/>
    <cellStyle name="Comma 2 47 3 2" xfId="4087" xr:uid="{EB1D9B2E-43D7-4AAE-8B3C-9D6C7404A912}"/>
    <cellStyle name="Comma 2 48" xfId="889" xr:uid="{00000000-0005-0000-0000-000079030000}"/>
    <cellStyle name="Comma 2 48 2" xfId="890" xr:uid="{00000000-0005-0000-0000-00007A030000}"/>
    <cellStyle name="Comma 2 48 2 2" xfId="3563" xr:uid="{029E5712-2C7A-4F79-AE30-4749DD7BDE29}"/>
    <cellStyle name="Comma 2 48 3" xfId="3099" xr:uid="{4E3EB5AA-72F2-4A49-8B5C-5C72FC9C2979}"/>
    <cellStyle name="Comma 2 48 3 2" xfId="4088" xr:uid="{A8072BEC-5DF2-4908-9321-566A120A83BA}"/>
    <cellStyle name="Comma 2 49" xfId="891" xr:uid="{00000000-0005-0000-0000-00007B030000}"/>
    <cellStyle name="Comma 2 49 2" xfId="892" xr:uid="{00000000-0005-0000-0000-00007C030000}"/>
    <cellStyle name="Comma 2 49 2 2" xfId="3564" xr:uid="{0F8C4F26-B173-4628-AB19-6A197567266A}"/>
    <cellStyle name="Comma 2 49 3" xfId="3100" xr:uid="{C69917E3-0734-4657-BEA3-AC98A4F91924}"/>
    <cellStyle name="Comma 2 49 3 2" xfId="4089" xr:uid="{9F538059-FD00-4F25-A17E-666266595BDE}"/>
    <cellStyle name="Comma 2 5" xfId="893" xr:uid="{00000000-0005-0000-0000-00007D030000}"/>
    <cellStyle name="Comma 2 5 2" xfId="894" xr:uid="{00000000-0005-0000-0000-00007E030000}"/>
    <cellStyle name="Comma 2 5 2 2" xfId="3565" xr:uid="{7E204B6A-B0B0-4F98-92E6-A518786622E5}"/>
    <cellStyle name="Comma 2 5 3" xfId="3101" xr:uid="{E3E5D57C-90D3-4AC1-B755-B3438091000A}"/>
    <cellStyle name="Comma 2 5 3 2" xfId="4090" xr:uid="{F8E71B5B-5C28-42D3-A315-10E55FE197D1}"/>
    <cellStyle name="Comma 2 50" xfId="895" xr:uid="{00000000-0005-0000-0000-00007F030000}"/>
    <cellStyle name="Comma 2 50 2" xfId="896" xr:uid="{00000000-0005-0000-0000-000080030000}"/>
    <cellStyle name="Comma 2 50 2 2" xfId="3566" xr:uid="{F3413EB5-F4D0-48DD-9032-CC6F4435542E}"/>
    <cellStyle name="Comma 2 50 3" xfId="3102" xr:uid="{56BB6E67-307E-4BE6-84D2-B9A61B7F67D9}"/>
    <cellStyle name="Comma 2 50 3 2" xfId="4091" xr:uid="{E5649234-47CA-4BF5-A2A8-BB369B3063CF}"/>
    <cellStyle name="Comma 2 51" xfId="897" xr:uid="{00000000-0005-0000-0000-000081030000}"/>
    <cellStyle name="Comma 2 51 2" xfId="898" xr:uid="{00000000-0005-0000-0000-000082030000}"/>
    <cellStyle name="Comma 2 51 2 2" xfId="3567" xr:uid="{0C43BF1B-059C-4717-AF53-D349DBCE94EE}"/>
    <cellStyle name="Comma 2 51 3" xfId="3103" xr:uid="{8DEF2FC8-3DB7-46F2-A6B9-77FB00CE3C2E}"/>
    <cellStyle name="Comma 2 51 3 2" xfId="4092" xr:uid="{27461838-30C5-4716-AE15-78E19B11B1A9}"/>
    <cellStyle name="Comma 2 52" xfId="899" xr:uid="{00000000-0005-0000-0000-000083030000}"/>
    <cellStyle name="Comma 2 52 2" xfId="900" xr:uid="{00000000-0005-0000-0000-000084030000}"/>
    <cellStyle name="Comma 2 52 2 2" xfId="3568" xr:uid="{B76FBE08-E183-4C25-847E-8C40242EFF26}"/>
    <cellStyle name="Comma 2 52 3" xfId="3104" xr:uid="{9730646B-60A6-4736-8081-35235C4DA134}"/>
    <cellStyle name="Comma 2 52 3 2" xfId="4093" xr:uid="{E786F3DD-850B-4502-9601-B3D139AFC675}"/>
    <cellStyle name="Comma 2 53" xfId="901" xr:uid="{00000000-0005-0000-0000-000085030000}"/>
    <cellStyle name="Comma 2 53 2" xfId="902" xr:uid="{00000000-0005-0000-0000-000086030000}"/>
    <cellStyle name="Comma 2 53 2 2" xfId="3569" xr:uid="{16867565-3723-490F-899A-0F72D9A833C9}"/>
    <cellStyle name="Comma 2 53 3" xfId="3105" xr:uid="{18E9A742-7482-4343-B446-6A74407F4B89}"/>
    <cellStyle name="Comma 2 53 3 2" xfId="4094" xr:uid="{0821653D-DE66-41B7-A017-8AE80AA8A5D1}"/>
    <cellStyle name="Comma 2 54" xfId="903" xr:uid="{00000000-0005-0000-0000-000087030000}"/>
    <cellStyle name="Comma 2 54 2" xfId="904" xr:uid="{00000000-0005-0000-0000-000088030000}"/>
    <cellStyle name="Comma 2 54 2 2" xfId="3570" xr:uid="{A7792AFF-DE96-467C-B87C-520C8D06C3DD}"/>
    <cellStyle name="Comma 2 54 3" xfId="3106" xr:uid="{1AF6AE64-DB8F-4B33-80B7-97EB80C88A92}"/>
    <cellStyle name="Comma 2 54 3 2" xfId="4095" xr:uid="{D108E9D7-E993-49F4-9FB3-30B967B7A10B}"/>
    <cellStyle name="Comma 2 55" xfId="905" xr:uid="{00000000-0005-0000-0000-000089030000}"/>
    <cellStyle name="Comma 2 55 2" xfId="906" xr:uid="{00000000-0005-0000-0000-00008A030000}"/>
    <cellStyle name="Comma 2 55 2 2" xfId="3571" xr:uid="{F7EDA733-3389-44A9-8EB0-D2F8118CA49A}"/>
    <cellStyle name="Comma 2 55 3" xfId="3107" xr:uid="{8A08F75A-DF72-405E-83F6-F80F4A04D56D}"/>
    <cellStyle name="Comma 2 55 3 2" xfId="4096" xr:uid="{C58D80FA-A5AB-4BCF-B906-484259EE8736}"/>
    <cellStyle name="Comma 2 56" xfId="907" xr:uid="{00000000-0005-0000-0000-00008B030000}"/>
    <cellStyle name="Comma 2 56 2" xfId="908" xr:uid="{00000000-0005-0000-0000-00008C030000}"/>
    <cellStyle name="Comma 2 56 2 2" xfId="3572" xr:uid="{13D4A4F5-8329-4456-A171-ED3B577CF010}"/>
    <cellStyle name="Comma 2 56 3" xfId="3108" xr:uid="{8577900C-603E-45C0-A1C8-DDCCCB68F57B}"/>
    <cellStyle name="Comma 2 56 3 2" xfId="4097" xr:uid="{ED7F732D-9785-4E73-9DD1-9D1161F877A2}"/>
    <cellStyle name="Comma 2 57" xfId="909" xr:uid="{00000000-0005-0000-0000-00008D030000}"/>
    <cellStyle name="Comma 2 57 2" xfId="910" xr:uid="{00000000-0005-0000-0000-00008E030000}"/>
    <cellStyle name="Comma 2 57 2 2" xfId="3573" xr:uid="{6D51580D-D554-4F49-9A21-6CEAB596C206}"/>
    <cellStyle name="Comma 2 57 3" xfId="3109" xr:uid="{4548BFEC-6F08-43C1-908B-AE03047B0833}"/>
    <cellStyle name="Comma 2 57 3 2" xfId="4098" xr:uid="{55301206-0ED3-4AEC-85B9-A9E54E424E6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574" xr:uid="{FF03A8BF-B461-4631-A9DA-6424B94D6C8D}"/>
    <cellStyle name="Comma 2 58 2 3" xfId="3111" xr:uid="{78A87053-F310-469E-B75E-8F3C3CE3B64F}"/>
    <cellStyle name="Comma 2 58 2 3 2" xfId="4100" xr:uid="{57E40868-8199-4461-A9DF-C6C511FC86A2}"/>
    <cellStyle name="Comma 2 58 3" xfId="914" xr:uid="{00000000-0005-0000-0000-000092030000}"/>
    <cellStyle name="Comma 2 58 3 2" xfId="915" xr:uid="{00000000-0005-0000-0000-000093030000}"/>
    <cellStyle name="Comma 2 58 3 2 2" xfId="3575" xr:uid="{353F483F-97E2-435A-B5CB-4B7A7545445C}"/>
    <cellStyle name="Comma 2 58 3 3" xfId="3112" xr:uid="{E5C93B72-736D-4014-A3A7-8119EA45EA36}"/>
    <cellStyle name="Comma 2 58 3 3 2" xfId="4101" xr:uid="{F154FBBB-DFBF-4E0E-9568-DF1A0F466DCE}"/>
    <cellStyle name="Comma 2 58 4" xfId="916" xr:uid="{00000000-0005-0000-0000-000094030000}"/>
    <cellStyle name="Comma 2 58 4 2" xfId="917" xr:uid="{00000000-0005-0000-0000-000095030000}"/>
    <cellStyle name="Comma 2 58 4 2 2" xfId="3576" xr:uid="{83643BAA-51DA-4E6E-9E32-3432266BFB9D}"/>
    <cellStyle name="Comma 2 58 4 3" xfId="3113" xr:uid="{12B0CA1A-DD18-42EB-8EA2-C30D64AB2CDB}"/>
    <cellStyle name="Comma 2 58 4 3 2" xfId="4102" xr:uid="{1D123342-8D4D-4808-A9AC-C877C86D5B06}"/>
    <cellStyle name="Comma 2 58 5" xfId="918" xr:uid="{00000000-0005-0000-0000-000096030000}"/>
    <cellStyle name="Comma 2 58 5 2" xfId="3577" xr:uid="{CB1067E9-180B-4DB5-B6A2-A105493A7A71}"/>
    <cellStyle name="Comma 2 58 6" xfId="3110" xr:uid="{ABE3D2C6-A385-4141-8220-5CF5002296B0}"/>
    <cellStyle name="Comma 2 58 6 2" xfId="4099" xr:uid="{8A22B59B-B5BD-4420-AFA2-4FC72E8620ED}"/>
    <cellStyle name="Comma 2 59" xfId="919" xr:uid="{00000000-0005-0000-0000-000097030000}"/>
    <cellStyle name="Comma 2 59 2" xfId="920" xr:uid="{00000000-0005-0000-0000-000098030000}"/>
    <cellStyle name="Comma 2 59 2 2" xfId="3578" xr:uid="{76CE4985-9A85-4A21-878D-0C231E72BE4A}"/>
    <cellStyle name="Comma 2 59 3" xfId="3114" xr:uid="{966D8D74-63D8-4F83-86F7-D90B48B13ADE}"/>
    <cellStyle name="Comma 2 59 3 2" xfId="4103" xr:uid="{E254684C-6F44-46C8-B532-378E4D56DAD3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579" xr:uid="{F9F61521-B071-4677-814F-3DF2897AC3EE}"/>
    <cellStyle name="Comma 2 60 3" xfId="3115" xr:uid="{CBA10FC1-71F5-491F-A746-48348529D2D0}"/>
    <cellStyle name="Comma 2 60 3 2" xfId="4104" xr:uid="{2B1E1BFF-A7F7-4D9D-A346-2CF19F107F3A}"/>
    <cellStyle name="Comma 2 61" xfId="2691" xr:uid="{119929EB-FFF5-4EB7-A063-EB1046313570}"/>
    <cellStyle name="Comma 2 61 2" xfId="3852" xr:uid="{986BC422-2591-4F0B-B10F-8458D1CDAE2B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580" xr:uid="{2EC62641-8FAA-4626-A7A6-87A9D1B2010A}"/>
    <cellStyle name="Comma 2 8 3" xfId="3116" xr:uid="{7895E14F-6B9F-4E5D-987E-6DCCE641A2AB}"/>
    <cellStyle name="Comma 2 8 3 2" xfId="4105" xr:uid="{848516F3-E470-4CDD-B0E3-27031C5E6660}"/>
    <cellStyle name="Comma 2 9" xfId="948" xr:uid="{00000000-0005-0000-0000-0000B4030000}"/>
    <cellStyle name="Comma 2 9 2" xfId="949" xr:uid="{00000000-0005-0000-0000-0000B5030000}"/>
    <cellStyle name="Comma 2 9 2 2" xfId="3581" xr:uid="{53BACFE0-CC9C-4F33-B9EF-7FCE19A139AB}"/>
    <cellStyle name="Comma 2 9 3" xfId="3117" xr:uid="{3C0C8D29-A8FC-4B22-B2C2-CD5619F4FCE5}"/>
    <cellStyle name="Comma 2 9 3 2" xfId="4106" xr:uid="{E1962588-1BFE-4023-A741-6FC73DD46186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582" xr:uid="{20091298-86EC-496D-9BE0-47C5B92922E9}"/>
    <cellStyle name="Comma 20 2 3" xfId="3119" xr:uid="{BBE64F19-6DDB-4B0E-855F-8DBE7DE85715}"/>
    <cellStyle name="Comma 20 2 3 2" xfId="4108" xr:uid="{6FED08C9-05F7-49FD-BA15-02E95BB6103C}"/>
    <cellStyle name="Comma 20 3" xfId="953" xr:uid="{00000000-0005-0000-0000-0000B9030000}"/>
    <cellStyle name="Comma 20 3 2" xfId="3583" xr:uid="{86D13E2E-12EC-4692-A727-4208716A246A}"/>
    <cellStyle name="Comma 20 4" xfId="3118" xr:uid="{8DA3A481-B15C-44B5-8BD9-7EF501D94F04}"/>
    <cellStyle name="Comma 20 4 2" xfId="4107" xr:uid="{F1410AD1-3B84-4B31-8FAD-64E17F7363C2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584" xr:uid="{657156A6-F588-43BE-A235-4BDDBA6DDBF1}"/>
    <cellStyle name="Comma 21 2 3" xfId="3121" xr:uid="{1ADD6D14-A05B-40A4-8BC2-B83F674A8B02}"/>
    <cellStyle name="Comma 21 2 3 2" xfId="4110" xr:uid="{C3773838-D880-4312-B5D0-78708B143B42}"/>
    <cellStyle name="Comma 21 3" xfId="957" xr:uid="{00000000-0005-0000-0000-0000BD030000}"/>
    <cellStyle name="Comma 21 3 2" xfId="3585" xr:uid="{3DCED32C-E572-45E6-9213-B297D89826BD}"/>
    <cellStyle name="Comma 21 4" xfId="3120" xr:uid="{6560BB67-FD92-48F6-89B1-3B42D040D167}"/>
    <cellStyle name="Comma 21 4 2" xfId="4109" xr:uid="{487BFA64-59ED-4811-8CB1-51CD9FE9778F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586" xr:uid="{E60BEBBA-933B-41B8-AA94-F40964C7A530}"/>
    <cellStyle name="Comma 22 2 3" xfId="3123" xr:uid="{8662D34A-87FE-4E93-8D66-C4B9E2E8EC06}"/>
    <cellStyle name="Comma 22 2 3 2" xfId="4112" xr:uid="{BC3EE5D6-EAD5-499C-A8EF-C3A2D3570A1D}"/>
    <cellStyle name="Comma 22 3" xfId="961" xr:uid="{00000000-0005-0000-0000-0000C1030000}"/>
    <cellStyle name="Comma 22 3 2" xfId="3587" xr:uid="{9DC90353-5F6F-4F61-872E-D1D11F158693}"/>
    <cellStyle name="Comma 22 4" xfId="3122" xr:uid="{AB787142-AA86-4106-9348-74B1F9707EEB}"/>
    <cellStyle name="Comma 22 4 2" xfId="4111" xr:uid="{3AB8622F-2DDD-4792-BBA9-3754ADA699B1}"/>
    <cellStyle name="Comma 23" xfId="962" xr:uid="{00000000-0005-0000-0000-0000C2030000}"/>
    <cellStyle name="Comma 23 2" xfId="963" xr:uid="{00000000-0005-0000-0000-0000C3030000}"/>
    <cellStyle name="Comma 23 2 2" xfId="3588" xr:uid="{9670F609-60E5-41A0-8EA8-2573166E25F3}"/>
    <cellStyle name="Comma 23 3" xfId="3124" xr:uid="{C3C12BA6-2BD7-45B0-B747-B5DF41DE496F}"/>
    <cellStyle name="Comma 23 3 2" xfId="4113" xr:uid="{F96B4291-0B22-4813-8DDA-5641F4B4A5CB}"/>
    <cellStyle name="Comma 24" xfId="964" xr:uid="{00000000-0005-0000-0000-0000C4030000}"/>
    <cellStyle name="Comma 24 2" xfId="965" xr:uid="{00000000-0005-0000-0000-0000C5030000}"/>
    <cellStyle name="Comma 24 2 2" xfId="3589" xr:uid="{3FD66237-7B77-4C3F-B799-D21F0D11C944}"/>
    <cellStyle name="Comma 24 3" xfId="3125" xr:uid="{D1D0B624-15C5-4D4F-AB58-7A0B51960085}"/>
    <cellStyle name="Comma 24 3 2" xfId="4114" xr:uid="{A068DDCD-C29E-4FDF-A993-28593CF8CB84}"/>
    <cellStyle name="Comma 25" xfId="966" xr:uid="{00000000-0005-0000-0000-0000C6030000}"/>
    <cellStyle name="Comma 25 2" xfId="967" xr:uid="{00000000-0005-0000-0000-0000C7030000}"/>
    <cellStyle name="Comma 25 2 2" xfId="3590" xr:uid="{71426AAF-E51D-45D8-812E-1DCC22E72BBD}"/>
    <cellStyle name="Comma 25 3" xfId="3126" xr:uid="{1ABB76CA-D37E-40F3-8545-FC2C2CD95BAC}"/>
    <cellStyle name="Comma 25 3 2" xfId="4115" xr:uid="{CAB0F131-4B5C-4F0E-BF00-E5ABE8BED28D}"/>
    <cellStyle name="Comma 26" xfId="968" xr:uid="{00000000-0005-0000-0000-0000C8030000}"/>
    <cellStyle name="Comma 26 2" xfId="969" xr:uid="{00000000-0005-0000-0000-0000C9030000}"/>
    <cellStyle name="Comma 26 2 2" xfId="3591" xr:uid="{A335DA5F-227A-424C-9F03-5BBCA9F68A49}"/>
    <cellStyle name="Comma 26 3" xfId="3127" xr:uid="{FB999719-5279-46B4-9C20-889A05C67A86}"/>
    <cellStyle name="Comma 26 3 2" xfId="4116" xr:uid="{FF1195CA-4DC4-465B-BB24-BAB456AACC22}"/>
    <cellStyle name="Comma 27" xfId="970" xr:uid="{00000000-0005-0000-0000-0000CA030000}"/>
    <cellStyle name="Comma 27 2" xfId="3128" xr:uid="{C30E9176-0C1A-48BE-B80B-5D2B7874FBD2}"/>
    <cellStyle name="Comma 27 2 2" xfId="4117" xr:uid="{DD02505E-A1F4-4D52-8A4B-4D6C5BDDEA6A}"/>
    <cellStyle name="Comma 27 3" xfId="3592" xr:uid="{A4CFF87E-B4A8-4629-AC19-A73F1FA8B2C0}"/>
    <cellStyle name="Comma 28" xfId="971" xr:uid="{00000000-0005-0000-0000-0000CB030000}"/>
    <cellStyle name="Comma 28 2" xfId="972" xr:uid="{00000000-0005-0000-0000-0000CC030000}"/>
    <cellStyle name="Comma 28 2 2" xfId="3593" xr:uid="{111DF661-B92F-4C3B-B128-27D87381D9DA}"/>
    <cellStyle name="Comma 28 3" xfId="3129" xr:uid="{85586FC9-F66B-4578-A216-BA54751C58DB}"/>
    <cellStyle name="Comma 28 3 2" xfId="4118" xr:uid="{9C2B53D9-BFE6-47A3-A901-F20A3D1E3B04}"/>
    <cellStyle name="Comma 29" xfId="973" xr:uid="{00000000-0005-0000-0000-0000CD030000}"/>
    <cellStyle name="Comma 29 2" xfId="974" xr:uid="{00000000-0005-0000-0000-0000CE030000}"/>
    <cellStyle name="Comma 29 2 2" xfId="3594" xr:uid="{2607CC28-64E0-43F1-B3C5-05B10A1739E1}"/>
    <cellStyle name="Comma 29 3" xfId="3130" xr:uid="{558B8A42-9040-4FDA-A128-90AF94E0CF18}"/>
    <cellStyle name="Comma 29 3 2" xfId="4119" xr:uid="{7EC2DAC1-3031-4FFA-AB3A-8678D738E1A8}"/>
    <cellStyle name="Comma 3" xfId="975" xr:uid="{00000000-0005-0000-0000-0000CF030000}"/>
    <cellStyle name="Comma 3 10" xfId="976" xr:uid="{00000000-0005-0000-0000-0000D0030000}"/>
    <cellStyle name="Comma 3 10 2" xfId="3595" xr:uid="{7E2EAE58-269D-41C0-AF56-AF1215926452}"/>
    <cellStyle name="Comma 3 11" xfId="3131" xr:uid="{1C12E760-6CAF-4BD4-BD12-3F13EC8F6950}"/>
    <cellStyle name="Comma 3 11 2" xfId="4120" xr:uid="{8446A353-62EF-4DD6-BB42-BE1CC5BC8566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2 2 2" xfId="4124" xr:uid="{998AAF12-EB83-4FC9-B46C-CE05922B3C75}"/>
    <cellStyle name="Comma 3 2 2 2 3" xfId="981" xr:uid="{00000000-0005-0000-0000-0000D5030000}"/>
    <cellStyle name="Comma 3 2 2 2 3 2" xfId="3136" xr:uid="{8EEF7E98-A6E6-4B52-9E47-B6350A63318C}"/>
    <cellStyle name="Comma 3 2 2 2 3 2 2" xfId="4125" xr:uid="{413EDE8E-F68B-4F4A-8DF8-8192C3CF5138}"/>
    <cellStyle name="Comma 3 2 2 2 4" xfId="982" xr:uid="{00000000-0005-0000-0000-0000D6030000}"/>
    <cellStyle name="Comma 3 2 2 2 4 2" xfId="3137" xr:uid="{9A2DF3B3-EB7A-4424-B65F-7B12AC49DE9B}"/>
    <cellStyle name="Comma 3 2 2 2 4 2 2" xfId="4126" xr:uid="{3F3F91E8-A696-4C02-B06B-0D7C20775BF3}"/>
    <cellStyle name="Comma 3 2 2 2 5" xfId="3134" xr:uid="{F3332EE1-586C-4AEB-B321-EFC9BBFEE295}"/>
    <cellStyle name="Comma 3 2 2 2 5 2" xfId="4123" xr:uid="{038616CE-992B-42E3-A65E-DB52C9C40967}"/>
    <cellStyle name="Comma 3 2 2 3" xfId="983" xr:uid="{00000000-0005-0000-0000-0000D7030000}"/>
    <cellStyle name="Comma 3 2 2 3 2" xfId="3138" xr:uid="{767F3952-CD37-427F-94F9-42C19890A6F9}"/>
    <cellStyle name="Comma 3 2 2 3 2 2" xfId="4127" xr:uid="{A62418FD-8A48-452D-A2B6-C7EBBD7B02DF}"/>
    <cellStyle name="Comma 3 2 2 4" xfId="984" xr:uid="{00000000-0005-0000-0000-0000D8030000}"/>
    <cellStyle name="Comma 3 2 2 4 2" xfId="3139" xr:uid="{C6207382-D4E7-4B74-B8B7-F8E01C04BF7F}"/>
    <cellStyle name="Comma 3 2 2 4 2 2" xfId="4128" xr:uid="{7639D0B4-0046-466E-83B7-8F1DFAE59F33}"/>
    <cellStyle name="Comma 3 2 2 5" xfId="985" xr:uid="{00000000-0005-0000-0000-0000D9030000}"/>
    <cellStyle name="Comma 3 2 2 5 2" xfId="3140" xr:uid="{7F06C688-C1FE-46D2-BEBE-4D6C53B90CE0}"/>
    <cellStyle name="Comma 3 2 2 5 2 2" xfId="4129" xr:uid="{690881B4-DDB8-41B8-B6C1-7DA4B460761A}"/>
    <cellStyle name="Comma 3 2 2 6" xfId="3133" xr:uid="{510301FD-500C-4E5E-A635-63EF1EEAD036}"/>
    <cellStyle name="Comma 3 2 2 6 2" xfId="4122" xr:uid="{1049B4CC-0E62-4186-82E6-322297F6301D}"/>
    <cellStyle name="Comma 3 2 3" xfId="986" xr:uid="{00000000-0005-0000-0000-0000DA030000}"/>
    <cellStyle name="Comma 3 2 3 2" xfId="3141" xr:uid="{EF0D8DE0-3C5E-4E75-914A-88F2701EAB23}"/>
    <cellStyle name="Comma 3 2 3 2 2" xfId="4130" xr:uid="{978CC61B-F37C-4955-9D54-33792F3A0BE4}"/>
    <cellStyle name="Comma 3 2 4" xfId="987" xr:uid="{00000000-0005-0000-0000-0000DB030000}"/>
    <cellStyle name="Comma 3 2 4 2" xfId="3142" xr:uid="{F770057D-8D5F-4B9E-AEDB-33A888FFAA72}"/>
    <cellStyle name="Comma 3 2 4 2 2" xfId="4131" xr:uid="{7F8DBE87-EDDB-4CFD-B000-7CE87B77B55F}"/>
    <cellStyle name="Comma 3 2 5" xfId="988" xr:uid="{00000000-0005-0000-0000-0000DC030000}"/>
    <cellStyle name="Comma 3 2 5 2" xfId="3143" xr:uid="{D1950CEB-18F2-406D-879E-1ACA57621145}"/>
    <cellStyle name="Comma 3 2 5 2 2" xfId="4132" xr:uid="{F3011F67-B84E-4C87-A44D-F1588B8C6984}"/>
    <cellStyle name="Comma 3 2 6" xfId="989" xr:uid="{00000000-0005-0000-0000-0000DD030000}"/>
    <cellStyle name="Comma 3 2 6 2" xfId="3596" xr:uid="{59AB64BA-1714-4775-AECD-386A4818A716}"/>
    <cellStyle name="Comma 3 2 7" xfId="3132" xr:uid="{876C8944-47A0-4EF2-AF00-52615A4B248D}"/>
    <cellStyle name="Comma 3 2 7 2" xfId="4121" xr:uid="{6FB5F03B-01E2-490F-A5D7-AF842AC686F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2 2 2" xfId="4134" xr:uid="{0EBFBD96-5A7C-41AB-BF77-BD88C39DD95B}"/>
    <cellStyle name="Comma 3 3 3" xfId="992" xr:uid="{00000000-0005-0000-0000-0000E0030000}"/>
    <cellStyle name="Comma 3 3 3 2" xfId="3146" xr:uid="{33DE9018-6CD5-4817-9680-C7B6CACC0BA4}"/>
    <cellStyle name="Comma 3 3 3 2 2" xfId="4135" xr:uid="{6F845177-5E84-4085-BE9D-2CC77F121772}"/>
    <cellStyle name="Comma 3 3 4" xfId="993" xr:uid="{00000000-0005-0000-0000-0000E1030000}"/>
    <cellStyle name="Comma 3 3 4 2" xfId="3147" xr:uid="{262BCFD5-2872-49B4-A206-7369120B3481}"/>
    <cellStyle name="Comma 3 3 4 2 2" xfId="4136" xr:uid="{8A8E7814-F34E-46F0-9739-701210C7E113}"/>
    <cellStyle name="Comma 3 3 5" xfId="3144" xr:uid="{1131D518-BDB7-488A-B1F2-B2C8942B1862}"/>
    <cellStyle name="Comma 3 3 5 2" xfId="4133" xr:uid="{61EA3543-AA05-459B-91DA-9CFA1BCB8C27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2 2 2" xfId="4138" xr:uid="{265A4C5C-E0A5-4031-8146-6A43E2B07FC5}"/>
    <cellStyle name="Comma 3 4 3" xfId="996" xr:uid="{00000000-0005-0000-0000-0000E4030000}"/>
    <cellStyle name="Comma 3 4 3 2" xfId="3150" xr:uid="{0C120D9D-80D9-4E59-86B9-95540507C15C}"/>
    <cellStyle name="Comma 3 4 3 2 2" xfId="4139" xr:uid="{1CF6C00A-3629-4701-A92E-58E2A158E5E5}"/>
    <cellStyle name="Comma 3 4 4" xfId="997" xr:uid="{00000000-0005-0000-0000-0000E5030000}"/>
    <cellStyle name="Comma 3 4 4 2" xfId="3151" xr:uid="{A3FED434-C322-43AF-A473-349673162E1B}"/>
    <cellStyle name="Comma 3 4 4 2 2" xfId="4140" xr:uid="{80F346A8-DA0C-4D04-BBDA-C94ADACBB3A3}"/>
    <cellStyle name="Comma 3 4 5" xfId="3148" xr:uid="{3447AD81-1124-4869-9F48-2EC210490C11}"/>
    <cellStyle name="Comma 3 4 5 2" xfId="4137" xr:uid="{C59FB34A-4495-4C37-8EBF-517A75D7ECD4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2 2 2" xfId="4146" xr:uid="{89608ED6-2CA7-4422-A65C-6943B7F2B75E}"/>
    <cellStyle name="Comma 3 5 2 2 2 2 3" xfId="1004" xr:uid="{00000000-0005-0000-0000-0000EC030000}"/>
    <cellStyle name="Comma 3 5 2 2 2 2 3 2" xfId="3158" xr:uid="{2005CAB7-DAF1-43F4-B804-BDA5D9AADB9F}"/>
    <cellStyle name="Comma 3 5 2 2 2 2 3 2 2" xfId="4147" xr:uid="{191A2220-CA1E-4F56-9B9B-A85EF5724A56}"/>
    <cellStyle name="Comma 3 5 2 2 2 2 4" xfId="1005" xr:uid="{00000000-0005-0000-0000-0000ED030000}"/>
    <cellStyle name="Comma 3 5 2 2 2 2 4 2" xfId="3159" xr:uid="{40A8EAD9-8C14-4309-AEE0-BDD768DF57AF}"/>
    <cellStyle name="Comma 3 5 2 2 2 2 4 2 2" xfId="4148" xr:uid="{DF605F0B-3F9B-4BAA-9C49-4D93AFFE927E}"/>
    <cellStyle name="Comma 3 5 2 2 2 2 5" xfId="1006" xr:uid="{00000000-0005-0000-0000-0000EE030000}"/>
    <cellStyle name="Comma 3 5 2 2 2 2 5 2" xfId="3160" xr:uid="{B80D2D68-E28B-40B6-9B5B-001B91B876A7}"/>
    <cellStyle name="Comma 3 5 2 2 2 2 5 2 2" xfId="4149" xr:uid="{5567234A-BD3F-4CF7-85F1-8AD43D0283E8}"/>
    <cellStyle name="Comma 3 5 2 2 2 2 6" xfId="3156" xr:uid="{3857FC0A-1FC3-4D3B-AD6C-F4AF28714095}"/>
    <cellStyle name="Comma 3 5 2 2 2 2 6 2" xfId="4145" xr:uid="{3E50F1E4-3F56-48A1-AB23-8F40D2C0D8C8}"/>
    <cellStyle name="Comma 3 5 2 2 2 3" xfId="1007" xr:uid="{00000000-0005-0000-0000-0000EF030000}"/>
    <cellStyle name="Comma 3 5 2 2 2 3 2" xfId="3161" xr:uid="{C31BD69B-4DC1-4840-A42D-1DC8A7F5135B}"/>
    <cellStyle name="Comma 3 5 2 2 2 3 2 2" xfId="4150" xr:uid="{9F46FD5C-979D-4C38-B921-BA276CE4F813}"/>
    <cellStyle name="Comma 3 5 2 2 2 4" xfId="1008" xr:uid="{00000000-0005-0000-0000-0000F0030000}"/>
    <cellStyle name="Comma 3 5 2 2 2 4 2" xfId="3162" xr:uid="{D1293590-74C9-48A2-BF7A-789FD6F13F62}"/>
    <cellStyle name="Comma 3 5 2 2 2 4 2 2" xfId="4151" xr:uid="{A21B9D87-BB8B-44DE-8557-09A8B26EF088}"/>
    <cellStyle name="Comma 3 5 2 2 2 5" xfId="1009" xr:uid="{00000000-0005-0000-0000-0000F1030000}"/>
    <cellStyle name="Comma 3 5 2 2 2 5 2" xfId="3163" xr:uid="{DDB635BC-7792-4AA2-80F1-4D933746255A}"/>
    <cellStyle name="Comma 3 5 2 2 2 5 2 2" xfId="4152" xr:uid="{A0A0EB40-8D98-4390-A89A-94CCB0C93F54}"/>
    <cellStyle name="Comma 3 5 2 2 2 6" xfId="3155" xr:uid="{685EB41F-89B6-4981-B598-311A336FE9CD}"/>
    <cellStyle name="Comma 3 5 2 2 2 6 2" xfId="4144" xr:uid="{ACA49C74-5A0D-4DE5-AD13-630ED549776C}"/>
    <cellStyle name="Comma 3 5 2 2 3" xfId="1010" xr:uid="{00000000-0005-0000-0000-0000F2030000}"/>
    <cellStyle name="Comma 3 5 2 2 3 2" xfId="3164" xr:uid="{F168003E-ACDA-4971-B3FE-E779BF6B1582}"/>
    <cellStyle name="Comma 3 5 2 2 3 2 2" xfId="4153" xr:uid="{7B3A424F-B22A-43CA-834D-5B44048AA510}"/>
    <cellStyle name="Comma 3 5 2 2 4" xfId="1011" xr:uid="{00000000-0005-0000-0000-0000F3030000}"/>
    <cellStyle name="Comma 3 5 2 2 4 2" xfId="3165" xr:uid="{AE03CCA9-E1E4-424E-9559-4104058C84F2}"/>
    <cellStyle name="Comma 3 5 2 2 4 2 2" xfId="4154" xr:uid="{96304D51-E1D7-4A3B-93EB-A5D1D67DF145}"/>
    <cellStyle name="Comma 3 5 2 2 5" xfId="1012" xr:uid="{00000000-0005-0000-0000-0000F4030000}"/>
    <cellStyle name="Comma 3 5 2 2 5 2" xfId="3166" xr:uid="{F379E24D-982A-4DA2-A4E7-BADDC47ACF0D}"/>
    <cellStyle name="Comma 3 5 2 2 5 2 2" xfId="4155" xr:uid="{FB8FBB6D-DBC8-4DF0-80CA-798E096A497F}"/>
    <cellStyle name="Comma 3 5 2 2 6" xfId="3154" xr:uid="{98D8CABE-A6EE-40E8-B814-FEB8908F3E34}"/>
    <cellStyle name="Comma 3 5 2 2 6 2" xfId="4143" xr:uid="{6109D1FA-2166-49AD-9FE3-1948ACD361FB}"/>
    <cellStyle name="Comma 3 5 2 3" xfId="1013" xr:uid="{00000000-0005-0000-0000-0000F5030000}"/>
    <cellStyle name="Comma 3 5 2 3 2" xfId="3167" xr:uid="{38C63C08-3075-4F4B-8573-856AC1CDEE63}"/>
    <cellStyle name="Comma 3 5 2 3 2 2" xfId="4156" xr:uid="{C7B314B1-2A7E-4D60-9526-AEFD08708730}"/>
    <cellStyle name="Comma 3 5 2 4" xfId="1014" xr:uid="{00000000-0005-0000-0000-0000F6030000}"/>
    <cellStyle name="Comma 3 5 2 4 2" xfId="3168" xr:uid="{060EF659-4517-41F9-AA73-A1916C5A3B28}"/>
    <cellStyle name="Comma 3 5 2 4 2 2" xfId="4157" xr:uid="{8DCE6441-CF97-4991-AE24-7B9E8F7D620A}"/>
    <cellStyle name="Comma 3 5 2 5" xfId="1015" xr:uid="{00000000-0005-0000-0000-0000F7030000}"/>
    <cellStyle name="Comma 3 5 2 5 2" xfId="3169" xr:uid="{4D25AC0A-33FD-49EE-8E49-0A462C22678D}"/>
    <cellStyle name="Comma 3 5 2 5 2 2" xfId="4158" xr:uid="{D25EA68C-E40F-41D2-ADE9-15389D233805}"/>
    <cellStyle name="Comma 3 5 2 6" xfId="3153" xr:uid="{7C4D74B8-52C8-4AB0-A2E7-2AC1DC9422C4}"/>
    <cellStyle name="Comma 3 5 2 6 2" xfId="4142" xr:uid="{67CE2C7C-4182-4C3B-B232-3F97FBFE35DD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2 2 2" xfId="4160" xr:uid="{4206E745-B8EA-492F-8052-A7A3EEA2BB3D}"/>
    <cellStyle name="Comma 3 5 3 3" xfId="1018" xr:uid="{00000000-0005-0000-0000-0000FA030000}"/>
    <cellStyle name="Comma 3 5 3 3 2" xfId="3172" xr:uid="{6E7C0D8E-CAE6-4087-AE74-EB1FC9E6EE97}"/>
    <cellStyle name="Comma 3 5 3 3 2 2" xfId="4161" xr:uid="{A699265A-9971-46BC-A462-905F75DD7557}"/>
    <cellStyle name="Comma 3 5 3 4" xfId="1019" xr:uid="{00000000-0005-0000-0000-0000FB030000}"/>
    <cellStyle name="Comma 3 5 3 4 2" xfId="3173" xr:uid="{960A11AB-DDDE-4472-8E7F-3B703287FE67}"/>
    <cellStyle name="Comma 3 5 3 4 2 2" xfId="4162" xr:uid="{6BFCDC33-9B89-4648-8E16-5E900EC613B0}"/>
    <cellStyle name="Comma 3 5 3 5" xfId="3170" xr:uid="{FA321AEC-0517-42B4-A463-8676DDCC91B8}"/>
    <cellStyle name="Comma 3 5 3 5 2" xfId="4159" xr:uid="{C8A6FAF2-1B0C-4DBD-8097-2E37A969BD27}"/>
    <cellStyle name="Comma 3 5 4" xfId="1020" xr:uid="{00000000-0005-0000-0000-0000FC030000}"/>
    <cellStyle name="Comma 3 5 4 2" xfId="3174" xr:uid="{4889B9FC-8607-4130-9BE7-92A0236736E5}"/>
    <cellStyle name="Comma 3 5 4 2 2" xfId="4163" xr:uid="{64D0CBFE-3BCC-4C9B-A30D-044592FCB5AA}"/>
    <cellStyle name="Comma 3 5 5" xfId="1021" xr:uid="{00000000-0005-0000-0000-0000FD030000}"/>
    <cellStyle name="Comma 3 5 5 2" xfId="3175" xr:uid="{A2030E3F-08FC-48E9-A02D-95E70DB3D81C}"/>
    <cellStyle name="Comma 3 5 5 2 2" xfId="4164" xr:uid="{AFB3E2EC-A9A9-4417-AFAE-BF9284250F59}"/>
    <cellStyle name="Comma 3 5 6" xfId="1022" xr:uid="{00000000-0005-0000-0000-0000FE030000}"/>
    <cellStyle name="Comma 3 5 6 2" xfId="3176" xr:uid="{0B894AB4-20EC-4670-965E-4E6C9E2FFF60}"/>
    <cellStyle name="Comma 3 5 6 2 2" xfId="4165" xr:uid="{263595F9-950F-46E4-9DA9-E070AB3B1B21}"/>
    <cellStyle name="Comma 3 5 7" xfId="3152" xr:uid="{17672DDB-D8B5-4B3D-815A-9C588A497E52}"/>
    <cellStyle name="Comma 3 5 7 2" xfId="4141" xr:uid="{5FDF8077-A99A-4118-BE32-3CD314C7D899}"/>
    <cellStyle name="Comma 3 6" xfId="1023" xr:uid="{00000000-0005-0000-0000-0000FF030000}"/>
    <cellStyle name="Comma 3 6 2" xfId="3177" xr:uid="{08DBC276-C119-426D-847F-735FD99AA96B}"/>
    <cellStyle name="Comma 3 6 2 2" xfId="4166" xr:uid="{26944A7C-F0B8-4AF6-A5A9-B92C28369742}"/>
    <cellStyle name="Comma 3 7" xfId="1024" xr:uid="{00000000-0005-0000-0000-000000040000}"/>
    <cellStyle name="Comma 3 7 2" xfId="3178" xr:uid="{0B70389D-AAA6-42F3-ABB8-F7B0BBA02B7F}"/>
    <cellStyle name="Comma 3 7 2 2" xfId="4167" xr:uid="{6CE0DCAE-D992-4F33-9F23-D13182B33A16}"/>
    <cellStyle name="Comma 3 8" xfId="1025" xr:uid="{00000000-0005-0000-0000-000001040000}"/>
    <cellStyle name="Comma 3 8 2" xfId="3179" xr:uid="{451AFB79-B914-461E-821A-03ACD7FA0605}"/>
    <cellStyle name="Comma 3 8 2 2" xfId="4168" xr:uid="{2624F124-6192-49CB-857C-F514C53B3098}"/>
    <cellStyle name="Comma 3 9" xfId="1026" xr:uid="{00000000-0005-0000-0000-000002040000}"/>
    <cellStyle name="Comma 3 9 2" xfId="2672" xr:uid="{A762D8F6-0846-4D2D-8159-B2CFDFB2A653}"/>
    <cellStyle name="Comma 3 9 2 2" xfId="3845" xr:uid="{D5B63512-B11D-45F8-8B90-A106570DE28B}"/>
    <cellStyle name="Comma 3 9 3" xfId="3597" xr:uid="{8BCEF6B5-0B74-4E00-8EC7-ACFAEE336F8F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598" xr:uid="{64130A83-04BD-4403-9DBA-4DD830C802E3}"/>
    <cellStyle name="Comma 30 3" xfId="3180" xr:uid="{DBE703DA-CA5C-4F97-8D00-7C1C36D015D4}"/>
    <cellStyle name="Comma 30 3 2" xfId="4169" xr:uid="{44497AA8-6ABA-4758-AA18-C8F4C36C057B}"/>
    <cellStyle name="Comma 31" xfId="1030" xr:uid="{00000000-0005-0000-0000-000006040000}"/>
    <cellStyle name="Comma 31 2" xfId="1031" xr:uid="{00000000-0005-0000-0000-000007040000}"/>
    <cellStyle name="Comma 31 2 2" xfId="3599" xr:uid="{DFD53D63-82AA-454E-A36B-68ACCA3F6BB9}"/>
    <cellStyle name="Comma 31 3" xfId="3181" xr:uid="{8BD5B314-B7AA-4484-84BE-A0C67953456F}"/>
    <cellStyle name="Comma 31 3 2" xfId="4170" xr:uid="{11F0E59C-DB6E-4754-B439-879FE562DF36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602" xr:uid="{19927AE7-201E-4C7F-8914-46326A9085AA}"/>
    <cellStyle name="Comma 33 2 3" xfId="3601" xr:uid="{1030C145-9047-426C-9B2E-117FD201E04E}"/>
    <cellStyle name="Comma 33 3" xfId="1037" xr:uid="{00000000-0005-0000-0000-00000D040000}"/>
    <cellStyle name="Comma 33 3 2" xfId="3603" xr:uid="{EDF6755D-99D2-4FF1-8E76-5D6A8D1322D6}"/>
    <cellStyle name="Comma 33 4" xfId="3182" xr:uid="{9F82FAF5-27C0-45C9-84D7-C51609381F8D}"/>
    <cellStyle name="Comma 33 4 2" xfId="4171" xr:uid="{16BACA29-D8D2-4362-B49C-C4E4F4910BA1}"/>
    <cellStyle name="Comma 33 5" xfId="3600" xr:uid="{6472E896-6E8A-4A03-855D-92E4ADF14D4A}"/>
    <cellStyle name="Comma 34" xfId="1038" xr:uid="{00000000-0005-0000-0000-00000E040000}"/>
    <cellStyle name="Comma 34 2" xfId="1039" xr:uid="{00000000-0005-0000-0000-00000F040000}"/>
    <cellStyle name="Comma 34 2 2" xfId="3604" xr:uid="{47FD0C44-8085-4210-8807-3E1BBB45638D}"/>
    <cellStyle name="Comma 34 3" xfId="3183" xr:uid="{290D026B-C2AE-4BFB-95A7-23045EB5D076}"/>
    <cellStyle name="Comma 34 3 2" xfId="4172" xr:uid="{8E16272B-176C-4E7B-8F26-16E9839B06DC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605" xr:uid="{16D7E21A-E563-48F1-86F7-D2EC74D70C4E}"/>
    <cellStyle name="Comma 37 3" xfId="3184" xr:uid="{CFB81A28-96E9-4FC7-B4DE-5FA54AF0B23B}"/>
    <cellStyle name="Comma 37 3 2" xfId="4173" xr:uid="{F89265EB-E9E0-489C-A959-B980B48D9EBB}"/>
    <cellStyle name="Comma 38" xfId="1044" xr:uid="{00000000-0005-0000-0000-000014040000}"/>
    <cellStyle name="Comma 38 2" xfId="1045" xr:uid="{00000000-0005-0000-0000-000015040000}"/>
    <cellStyle name="Comma 38 2 2" xfId="3607" xr:uid="{1772C11B-E4E8-43C7-8305-DC482901EBC3}"/>
    <cellStyle name="Comma 38 3" xfId="3606" xr:uid="{E5FFFD41-B0D0-4815-98FA-B6789D70B8C1}"/>
    <cellStyle name="Comma 39" xfId="1046" xr:uid="{00000000-0005-0000-0000-000016040000}"/>
    <cellStyle name="Comma 39 2" xfId="3608" xr:uid="{0C91A962-C447-4D5A-84D8-1F010F30CF26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609" xr:uid="{25577DF6-3177-4458-B3EE-041C66599B56}"/>
    <cellStyle name="Comma 4 2 3" xfId="3186" xr:uid="{F7828FDB-280A-4DB2-A34D-13055E70D125}"/>
    <cellStyle name="Comma 4 2 3 2" xfId="4175" xr:uid="{7C064FA9-C922-4AC4-8A38-BF4A06C5A7CE}"/>
    <cellStyle name="Comma 4 3" xfId="1050" xr:uid="{00000000-0005-0000-0000-00001A040000}"/>
    <cellStyle name="Comma 4 3 2" xfId="3610" xr:uid="{74294F35-0984-44ED-8305-D1323305F117}"/>
    <cellStyle name="Comma 4 4" xfId="1051" xr:uid="{00000000-0005-0000-0000-00001B040000}"/>
    <cellStyle name="Comma 4 4 2" xfId="3611" xr:uid="{408DE8B9-E212-43F3-BC1B-09014DB37B9A}"/>
    <cellStyle name="Comma 4 5" xfId="1052" xr:uid="{00000000-0005-0000-0000-00001C040000}"/>
    <cellStyle name="Comma 4 5 2" xfId="3612" xr:uid="{5C6444A9-9C6D-4503-9CBA-4EA74A40B236}"/>
    <cellStyle name="Comma 4 6" xfId="3185" xr:uid="{DB7B830A-8ED3-475D-9BE0-A00F7F10C261}"/>
    <cellStyle name="Comma 4 6 2" xfId="4174" xr:uid="{9FF924FF-4F87-4C75-BA3E-83A2625ED77A}"/>
    <cellStyle name="Comma 40" xfId="1053" xr:uid="{00000000-0005-0000-0000-00001D040000}"/>
    <cellStyle name="Comma 40 2" xfId="3613" xr:uid="{D35D3F95-F295-4F87-AD62-726135FDDF0A}"/>
    <cellStyle name="Comma 41" xfId="3410" xr:uid="{1CF80CD5-4974-4402-838F-760BE4A2B176}"/>
    <cellStyle name="Comma 42" xfId="1054" xr:uid="{00000000-0005-0000-0000-00001E040000}"/>
    <cellStyle name="Comma 42 2" xfId="1055" xr:uid="{00000000-0005-0000-0000-00001F040000}"/>
    <cellStyle name="Comma 42 2 2" xfId="3614" xr:uid="{D7EAACCA-941D-4F08-AC0E-895D04FC107D}"/>
    <cellStyle name="Comma 42 3" xfId="3187" xr:uid="{C0A33045-EC4F-4689-9FC0-9AACC9E26ED7}"/>
    <cellStyle name="Comma 42 3 2" xfId="4176" xr:uid="{18E4BEFF-C190-4E4F-9BD3-2B67C3C936DE}"/>
    <cellStyle name="Comma 43" xfId="3784" xr:uid="{39DE2EE7-D77D-4C21-84B9-C618224C7AB4}"/>
    <cellStyle name="Comma 45" xfId="1056" xr:uid="{00000000-0005-0000-0000-000020040000}"/>
    <cellStyle name="Comma 45 2" xfId="1057" xr:uid="{00000000-0005-0000-0000-000021040000}"/>
    <cellStyle name="Comma 45 2 2" xfId="3615" xr:uid="{7B968491-DB99-4696-8A3F-0CDA79F8021C}"/>
    <cellStyle name="Comma 45 3" xfId="3188" xr:uid="{0B8CEAE7-25EB-4EB1-976A-B083792EC9F7}"/>
    <cellStyle name="Comma 45 3 2" xfId="4177" xr:uid="{ABC74726-89DA-49AB-9A8A-4559B26B159E}"/>
    <cellStyle name="Comma 46" xfId="1058" xr:uid="{00000000-0005-0000-0000-000022040000}"/>
    <cellStyle name="Comma 46 2" xfId="1059" xr:uid="{00000000-0005-0000-0000-000023040000}"/>
    <cellStyle name="Comma 46 2 2" xfId="3616" xr:uid="{8E30566D-88E0-41F5-9899-FF24E8618459}"/>
    <cellStyle name="Comma 46 3" xfId="3189" xr:uid="{1F6CA30F-699C-407F-B511-70F041083585}"/>
    <cellStyle name="Comma 46 3 2" xfId="4178" xr:uid="{6B814C7A-A24F-43BC-90B2-8C47B0A07052}"/>
    <cellStyle name="Comma 47" xfId="1060" xr:uid="{00000000-0005-0000-0000-000024040000}"/>
    <cellStyle name="Comma 47 2" xfId="1061" xr:uid="{00000000-0005-0000-0000-000025040000}"/>
    <cellStyle name="Comma 47 2 2" xfId="3617" xr:uid="{B64B6D5D-6069-417D-82CB-AAFAA5CBFBCC}"/>
    <cellStyle name="Comma 47 3" xfId="3190" xr:uid="{AEBE1380-B8FF-46B3-904B-55EC2EF60ED2}"/>
    <cellStyle name="Comma 47 3 2" xfId="4179" xr:uid="{C5111F2B-18ED-494D-9D04-55E04E8E60D9}"/>
    <cellStyle name="Comma 48" xfId="1062" xr:uid="{00000000-0005-0000-0000-000026040000}"/>
    <cellStyle name="Comma 48 2" xfId="1063" xr:uid="{00000000-0005-0000-0000-000027040000}"/>
    <cellStyle name="Comma 48 2 2" xfId="3618" xr:uid="{0D4F453B-336C-4A4C-80B9-BF15641FB172}"/>
    <cellStyle name="Comma 48 3" xfId="3191" xr:uid="{5D415D29-14F6-4D51-B808-4067398BE1C0}"/>
    <cellStyle name="Comma 48 3 2" xfId="4180" xr:uid="{E365A7F4-83AB-4B83-88A6-20FC3D77BAD5}"/>
    <cellStyle name="Comma 49" xfId="1064" xr:uid="{00000000-0005-0000-0000-000028040000}"/>
    <cellStyle name="Comma 49 2" xfId="1065" xr:uid="{00000000-0005-0000-0000-000029040000}"/>
    <cellStyle name="Comma 49 2 2" xfId="3619" xr:uid="{CA928B89-6271-4677-A450-FBCC526A78E1}"/>
    <cellStyle name="Comma 49 3" xfId="3192" xr:uid="{E9F78AAF-A5FE-49F1-B348-5828CC61D922}"/>
    <cellStyle name="Comma 49 3 2" xfId="4181" xr:uid="{CB838B23-D60B-4411-8D4B-5BC2F4F7E4D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620" xr:uid="{2AA8D485-DA8E-49A3-B7D7-9D18541CD208}"/>
    <cellStyle name="Comma 5 2 3" xfId="3193" xr:uid="{11197C28-5A30-4D7F-B516-24F3CC8C711E}"/>
    <cellStyle name="Comma 5 2 3 2" xfId="4182" xr:uid="{25097DC7-1627-4E7F-903C-66133FD167B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621" xr:uid="{A93C7A09-BAE2-4208-8814-01F3DB0434A3}"/>
    <cellStyle name="Comma 50 3" xfId="3194" xr:uid="{F38B95C0-2520-4988-A7C3-052494202073}"/>
    <cellStyle name="Comma 50 3 2" xfId="4183" xr:uid="{203AEC75-0848-4BCB-95F8-CCF7040CC02B}"/>
    <cellStyle name="Comma 51" xfId="1072" xr:uid="{00000000-0005-0000-0000-000030040000}"/>
    <cellStyle name="Comma 51 2" xfId="1073" xr:uid="{00000000-0005-0000-0000-000031040000}"/>
    <cellStyle name="Comma 51 2 2" xfId="3622" xr:uid="{1350C846-D417-45F8-A1A9-9D0DDEA243F3}"/>
    <cellStyle name="Comma 51 3" xfId="3195" xr:uid="{78123E01-2BFA-4228-BD91-30EA91418C39}"/>
    <cellStyle name="Comma 51 3 2" xfId="4184" xr:uid="{195179E9-C217-4A81-9A6F-E9729071A910}"/>
    <cellStyle name="Comma 52" xfId="1074" xr:uid="{00000000-0005-0000-0000-000032040000}"/>
    <cellStyle name="Comma 52 2" xfId="1075" xr:uid="{00000000-0005-0000-0000-000033040000}"/>
    <cellStyle name="Comma 52 2 2" xfId="3623" xr:uid="{E78C2FD4-6B22-445E-B0DC-7404511FAD80}"/>
    <cellStyle name="Comma 52 3" xfId="3196" xr:uid="{617E6A58-3CD2-4746-8BB7-1993A4ABE718}"/>
    <cellStyle name="Comma 52 3 2" xfId="4185" xr:uid="{A4DC90CD-958B-4D99-98D4-E41CBF150DF7}"/>
    <cellStyle name="Comma 58" xfId="1076" xr:uid="{00000000-0005-0000-0000-000034040000}"/>
    <cellStyle name="Comma 58 2" xfId="1077" xr:uid="{00000000-0005-0000-0000-000035040000}"/>
    <cellStyle name="Comma 58 2 2" xfId="3624" xr:uid="{984E5125-C9CE-4649-A8E8-DF285898763F}"/>
    <cellStyle name="Comma 58 3" xfId="3197" xr:uid="{FF6F2D01-C2D5-4BD3-8A80-F034540D2D0B}"/>
    <cellStyle name="Comma 58 3 2" xfId="4186" xr:uid="{ACF267C1-423B-43F8-A872-FDD5E8EB4167}"/>
    <cellStyle name="Comma 59" xfId="1078" xr:uid="{00000000-0005-0000-0000-000036040000}"/>
    <cellStyle name="Comma 59 2" xfId="1079" xr:uid="{00000000-0005-0000-0000-000037040000}"/>
    <cellStyle name="Comma 59 2 2" xfId="3625" xr:uid="{1F72570D-6BF1-4249-88F3-4D7E74085BBB}"/>
    <cellStyle name="Comma 59 3" xfId="3198" xr:uid="{3CD6B4B8-BC11-4563-A15D-E1F35A8DD545}"/>
    <cellStyle name="Comma 59 3 2" xfId="4187" xr:uid="{67E3482D-B52D-4AEC-8D37-886042D2CDBE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626" xr:uid="{3157FB87-D514-424A-84D1-17D9A3554818}"/>
    <cellStyle name="Comma 6 2 3" xfId="3200" xr:uid="{CE698371-5B17-48D0-A1C8-7248F3664BE6}"/>
    <cellStyle name="Comma 6 2 3 2" xfId="4189" xr:uid="{689CEA3A-4D38-4BB5-9B3F-46D3E6D12F1F}"/>
    <cellStyle name="Comma 6 3" xfId="3199" xr:uid="{931473CD-1404-47D7-B23E-F95DB265C92C}"/>
    <cellStyle name="Comma 6 3 2" xfId="4188" xr:uid="{427194A9-F61D-47F3-BB49-1BCFE170407D}"/>
    <cellStyle name="Comma 62" xfId="1083" xr:uid="{00000000-0005-0000-0000-00003B040000}"/>
    <cellStyle name="Comma 62 2" xfId="1084" xr:uid="{00000000-0005-0000-0000-00003C040000}"/>
    <cellStyle name="Comma 62 2 2" xfId="3627" xr:uid="{F1D93D88-0DAB-479E-B3AA-E980FD3C0D39}"/>
    <cellStyle name="Comma 62 3" xfId="3201" xr:uid="{74D48D40-EEEB-4642-8E2F-0F1E1A72FB61}"/>
    <cellStyle name="Comma 62 3 2" xfId="4190" xr:uid="{8B0A6C02-B8B0-4BCA-AA3B-08684C73976F}"/>
    <cellStyle name="Comma 63" xfId="1085" xr:uid="{00000000-0005-0000-0000-00003D040000}"/>
    <cellStyle name="Comma 63 2" xfId="1086" xr:uid="{00000000-0005-0000-0000-00003E040000}"/>
    <cellStyle name="Comma 63 2 2" xfId="3628" xr:uid="{37D741D6-CD19-4AE1-B51C-4D0CF51C6596}"/>
    <cellStyle name="Comma 63 3" xfId="3202" xr:uid="{D85E5FCF-6A48-459E-AB81-A49ECBD3157C}"/>
    <cellStyle name="Comma 63 3 2" xfId="4191" xr:uid="{F7591BAF-DA7E-491C-9BAF-ABE709A8AF2C}"/>
    <cellStyle name="Comma 66" xfId="1087" xr:uid="{00000000-0005-0000-0000-00003F040000}"/>
    <cellStyle name="Comma 66 2" xfId="3203" xr:uid="{5B849F2D-25FB-4A0C-86EA-AD9A31722FC6}"/>
    <cellStyle name="Comma 66 2 2" xfId="4192" xr:uid="{AE4E5409-00B8-46FA-8443-047E101EAE4B}"/>
    <cellStyle name="Comma 67" xfId="1088" xr:uid="{00000000-0005-0000-0000-000040040000}"/>
    <cellStyle name="Comma 67 2" xfId="1089" xr:uid="{00000000-0005-0000-0000-000041040000}"/>
    <cellStyle name="Comma 67 2 2" xfId="3629" xr:uid="{04D832F6-9E76-4E1E-911E-6834F7A5F495}"/>
    <cellStyle name="Comma 67 3" xfId="3204" xr:uid="{9158DC6C-F342-4405-91FA-89D24E5F151A}"/>
    <cellStyle name="Comma 67 3 2" xfId="4193" xr:uid="{AF6820F7-1748-45B3-B7B8-DE8FA4626F72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631" xr:uid="{BB7BCE8E-5E6C-4660-A5B3-3247A03E556F}"/>
    <cellStyle name="Comma 7 2 3" xfId="3206" xr:uid="{8E31267B-C2A8-4C73-9DC7-B87522850602}"/>
    <cellStyle name="Comma 7 2 3 2" xfId="4195" xr:uid="{52209E00-3E50-42ED-9FE7-F73CD402BB60}"/>
    <cellStyle name="Comma 7 3" xfId="1093" xr:uid="{00000000-0005-0000-0000-000045040000}"/>
    <cellStyle name="Comma 7 3 2" xfId="1094" xr:uid="{00000000-0005-0000-0000-000046040000}"/>
    <cellStyle name="Comma 7 3 2 2" xfId="3632" xr:uid="{8259613E-F27E-4CD0-9D48-89044ED7342E}"/>
    <cellStyle name="Comma 7 3 3" xfId="3207" xr:uid="{648F0BE3-19F6-40CE-8536-897CE90C6E10}"/>
    <cellStyle name="Comma 7 3 3 2" xfId="4196" xr:uid="{ED07457A-AA49-4265-881B-36E5AB3668CD}"/>
    <cellStyle name="Comma 7 4" xfId="3205" xr:uid="{B12EFE5C-D056-4BAE-B5DA-7C1A3BF49D5E}"/>
    <cellStyle name="Comma 7 4 2" xfId="4194" xr:uid="{C9ADB183-5646-4BFB-8E82-E0E6C5E5907A}"/>
    <cellStyle name="Comma 7 5" xfId="3630" xr:uid="{1C7CD173-020A-4689-AEAA-28D6DCB8A0D1}"/>
    <cellStyle name="Comma 72" xfId="1095" xr:uid="{00000000-0005-0000-0000-000047040000}"/>
    <cellStyle name="Comma 72 2" xfId="3208" xr:uid="{139C9FD7-F04C-4FBE-A742-C8277169828F}"/>
    <cellStyle name="Comma 72 2 2" xfId="4197" xr:uid="{B9276696-4867-4FF6-B212-67138E1CAAAE}"/>
    <cellStyle name="Comma 74" xfId="1096" xr:uid="{00000000-0005-0000-0000-000048040000}"/>
    <cellStyle name="Comma 74 2" xfId="1097" xr:uid="{00000000-0005-0000-0000-000049040000}"/>
    <cellStyle name="Comma 74 2 2" xfId="3633" xr:uid="{8F843687-5448-47A8-8B78-4AF805DDB96E}"/>
    <cellStyle name="Comma 74 3" xfId="3209" xr:uid="{A83B0356-F25D-40E1-88D6-CB99F31B36AC}"/>
    <cellStyle name="Comma 74 3 2" xfId="4198" xr:uid="{E2373D3D-DEDE-492F-8AEF-D3FFB8045A78}"/>
    <cellStyle name="Comma 75" xfId="1098" xr:uid="{00000000-0005-0000-0000-00004A040000}"/>
    <cellStyle name="Comma 75 2" xfId="1099" xr:uid="{00000000-0005-0000-0000-00004B040000}"/>
    <cellStyle name="Comma 75 2 2" xfId="3634" xr:uid="{E89A5901-6880-435B-819C-797E2DF2E528}"/>
    <cellStyle name="Comma 75 3" xfId="3210" xr:uid="{B3B9310D-B0DE-4223-9104-E83DC45A99B8}"/>
    <cellStyle name="Comma 75 3 2" xfId="4199" xr:uid="{C637F131-A484-4318-9C28-065128AB534B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635" xr:uid="{8505C0C7-93BC-4DC3-A8F0-B6AB4CDD7748}"/>
    <cellStyle name="Comma 8 2 2 3" xfId="3213" xr:uid="{8971175D-897D-4AE1-AD6B-222E20BFBB24}"/>
    <cellStyle name="Comma 8 2 2 3 2" xfId="4202" xr:uid="{334DA262-C9D6-409D-8666-2D369DDD602E}"/>
    <cellStyle name="Comma 8 2 3" xfId="1104" xr:uid="{00000000-0005-0000-0000-000050040000}"/>
    <cellStyle name="Comma 8 2 3 2" xfId="3636" xr:uid="{BBD160E8-F2D5-4F19-A104-CFD9D0FFD654}"/>
    <cellStyle name="Comma 8 2 4" xfId="3212" xr:uid="{27C17A73-FA94-4E80-84C4-AD3DCC26A00F}"/>
    <cellStyle name="Comma 8 2 4 2" xfId="4201" xr:uid="{9535608E-587E-4DFD-A244-603203F5A9A0}"/>
    <cellStyle name="Comma 8 3" xfId="1105" xr:uid="{00000000-0005-0000-0000-000051040000}"/>
    <cellStyle name="Comma 8 3 2" xfId="3637" xr:uid="{6B3AC1CC-50D7-46C8-8289-534CD93C6D61}"/>
    <cellStyle name="Comma 8 4" xfId="3211" xr:uid="{AB0C3E73-BFFB-41C9-B5BA-01B4275A2DA9}"/>
    <cellStyle name="Comma 8 4 2" xfId="4200" xr:uid="{6FB590DC-87C9-45C3-A77A-66F4CDD5BBD1}"/>
    <cellStyle name="Comma 82" xfId="1106" xr:uid="{00000000-0005-0000-0000-000052040000}"/>
    <cellStyle name="Comma 82 2" xfId="1107" xr:uid="{00000000-0005-0000-0000-000053040000}"/>
    <cellStyle name="Comma 82 2 2" xfId="3638" xr:uid="{CCFE116F-E9FF-4F4F-BA16-3D4A224CEE56}"/>
    <cellStyle name="Comma 82 3" xfId="3214" xr:uid="{D687BE1B-E3BB-4964-BA0E-8280A9CAA302}"/>
    <cellStyle name="Comma 82 3 2" xfId="4203" xr:uid="{320D8931-264C-4C63-93CE-90A9018F7B69}"/>
    <cellStyle name="Comma 83" xfId="1108" xr:uid="{00000000-0005-0000-0000-000054040000}"/>
    <cellStyle name="Comma 83 2" xfId="1109" xr:uid="{00000000-0005-0000-0000-000055040000}"/>
    <cellStyle name="Comma 83 2 2" xfId="3639" xr:uid="{12DD51E1-CF9A-4A89-9A4D-B5544D7351AA}"/>
    <cellStyle name="Comma 83 3" xfId="3215" xr:uid="{780B7EE8-5550-4279-82AB-1E74BF71339B}"/>
    <cellStyle name="Comma 83 3 2" xfId="4204" xr:uid="{2B0AF9B3-FED6-4D6C-B619-D4AC28779054}"/>
    <cellStyle name="Comma 85" xfId="1110" xr:uid="{00000000-0005-0000-0000-000056040000}"/>
    <cellStyle name="Comma 85 2" xfId="1111" xr:uid="{00000000-0005-0000-0000-000057040000}"/>
    <cellStyle name="Comma 85 2 2" xfId="3640" xr:uid="{B84C28A3-5284-46DC-8488-2EF91011DAF3}"/>
    <cellStyle name="Comma 85 3" xfId="3216" xr:uid="{1DAA1A9F-27B1-45A2-B55C-7067F16DAD86}"/>
    <cellStyle name="Comma 85 3 2" xfId="4205" xr:uid="{BC7DAF7A-05FC-4A43-B8E2-E88573DF0E90}"/>
    <cellStyle name="Comma 86" xfId="1112" xr:uid="{00000000-0005-0000-0000-000058040000}"/>
    <cellStyle name="Comma 86 2" xfId="1113" xr:uid="{00000000-0005-0000-0000-000059040000}"/>
    <cellStyle name="Comma 86 2 2" xfId="3641" xr:uid="{303240E1-3C0F-4298-AB4D-C7431FFE1CCE}"/>
    <cellStyle name="Comma 86 3" xfId="3217" xr:uid="{AD1EB67B-94CC-4400-BD5E-B645041C80CB}"/>
    <cellStyle name="Comma 86 3 2" xfId="4206" xr:uid="{0F8C4162-0AF9-40AA-B659-AE3F844BC93A}"/>
    <cellStyle name="Comma 89" xfId="1114" xr:uid="{00000000-0005-0000-0000-00005A040000}"/>
    <cellStyle name="Comma 89 2" xfId="3218" xr:uid="{B0087802-3BF4-4FDE-AA2C-B664F360661D}"/>
    <cellStyle name="Comma 89 2 2" xfId="4207" xr:uid="{0CEA51B3-F3E5-47A8-BDD2-C0B12E09856E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2 2 2" xfId="4209" xr:uid="{3D444ED3-0E9C-46D8-AC8E-A0D8462C1732}"/>
    <cellStyle name="Comma 9 3" xfId="1117" xr:uid="{00000000-0005-0000-0000-00005D040000}"/>
    <cellStyle name="Comma 9 3 2" xfId="3221" xr:uid="{51C18A76-9A74-4396-9DBF-C25BC8B4C409}"/>
    <cellStyle name="Comma 9 3 2 2" xfId="4210" xr:uid="{C00E199D-A587-40A2-BEF5-4FB4418C8467}"/>
    <cellStyle name="Comma 9 4" xfId="1118" xr:uid="{00000000-0005-0000-0000-00005E040000}"/>
    <cellStyle name="Comma 9 4 2" xfId="3642" xr:uid="{2F7317E1-6701-4530-9C84-A1CB8A7BFCE1}"/>
    <cellStyle name="Comma 9 5" xfId="3219" xr:uid="{1EE17F7A-D5B8-4A73-A9A0-00424B40BDD0}"/>
    <cellStyle name="Comma 9 5 2" xfId="4208" xr:uid="{275C702F-F099-426D-AC13-2960A1B6AAD0}"/>
    <cellStyle name="Comma 98" xfId="1119" xr:uid="{00000000-0005-0000-0000-00005F040000}"/>
    <cellStyle name="Comma 98 2" xfId="3222" xr:uid="{72830CE0-02C4-4D46-8A97-7DC21722AAAD}"/>
    <cellStyle name="Comma 98 2 2" xfId="4211" xr:uid="{404A7A14-B9FB-4B39-A2A1-ABCFBBCDC743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2 2" xfId="4212" xr:uid="{FB5D17AD-2B59-40EC-9562-37C5175C4008}"/>
    <cellStyle name="Currency [0] 3 3" xfId="3643" xr:uid="{E060E1D8-847B-4631-AB74-8B27282E239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3" xfId="3888" xr:uid="{CB3617E2-3116-47A5-9D15-2657B6E6298E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3" xfId="3887" xr:uid="{D5AE85EE-9F3F-41A7-96B1-A69039B7A632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3646" xr:uid="{DBD13839-708A-454B-94D8-02A3087264FB}"/>
    <cellStyle name="Format a column of totals 2 3" xfId="3645" xr:uid="{0D84DF3F-C7FC-497D-9AE8-D1C737471204}"/>
    <cellStyle name="Format a column of totals 3" xfId="1206" xr:uid="{00000000-0005-0000-0000-0000B6040000}"/>
    <cellStyle name="Format a column of totals 3 2" xfId="3647" xr:uid="{4246F1D4-BA02-49C6-9C84-971BCDA901DF}"/>
    <cellStyle name="Format a column of totals 4" xfId="3644" xr:uid="{3C923CD5-78AA-4F1E-9FC2-17151566F3DD}"/>
    <cellStyle name="Format a row of totals" xfId="1207" xr:uid="{00000000-0005-0000-0000-0000B7040000}"/>
    <cellStyle name="Format a row of totals 2" xfId="1208" xr:uid="{00000000-0005-0000-0000-0000B8040000}"/>
    <cellStyle name="Format a row of totals 3" xfId="3886" xr:uid="{290AD41A-56C2-4AA6-99A2-3A40A3DC914E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3" xfId="3885" xr:uid="{7F171532-473A-4851-9F3A-B3F381BEBE7E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3" xfId="3884" xr:uid="{3C0F0CFB-B247-4792-A9ED-DB1DC92A6C81}"/>
    <cellStyle name="Input 11" xfId="1350" xr:uid="{00000000-0005-0000-0000-000046050000}"/>
    <cellStyle name="Input 11 2" xfId="1351" xr:uid="{00000000-0005-0000-0000-000047050000}"/>
    <cellStyle name="Input 11 3" xfId="3883" xr:uid="{09148B5B-B8F9-499B-B724-0707E26C0FCD}"/>
    <cellStyle name="Input 12" xfId="1352" xr:uid="{00000000-0005-0000-0000-000048050000}"/>
    <cellStyle name="Input 12 2" xfId="1353" xr:uid="{00000000-0005-0000-0000-000049050000}"/>
    <cellStyle name="Input 12 3" xfId="3882" xr:uid="{C3CD2155-8E55-4F63-8B73-A998E82E34BD}"/>
    <cellStyle name="Input 13" xfId="1354" xr:uid="{00000000-0005-0000-0000-00004A050000}"/>
    <cellStyle name="Input 13 2" xfId="1355" xr:uid="{00000000-0005-0000-0000-00004B050000}"/>
    <cellStyle name="Input 13 3" xfId="3881" xr:uid="{B5764080-06FA-496D-9A64-426EC898C9B2}"/>
    <cellStyle name="Input 14" xfId="1356" xr:uid="{00000000-0005-0000-0000-00004C050000}"/>
    <cellStyle name="Input 14 2" xfId="1357" xr:uid="{00000000-0005-0000-0000-00004D050000}"/>
    <cellStyle name="Input 14 3" xfId="3880" xr:uid="{DAD5927B-3D44-4643-BD06-636BFCA14355}"/>
    <cellStyle name="Input 15" xfId="1358" xr:uid="{00000000-0005-0000-0000-00004E050000}"/>
    <cellStyle name="Input 15 2" xfId="1359" xr:uid="{00000000-0005-0000-0000-00004F050000}"/>
    <cellStyle name="Input 15 3" xfId="3879" xr:uid="{9D6D60A9-7809-4F4A-973A-1322E49E54A6}"/>
    <cellStyle name="Input 16" xfId="1360" xr:uid="{00000000-0005-0000-0000-000050050000}"/>
    <cellStyle name="Input 16 2" xfId="1361" xr:uid="{00000000-0005-0000-0000-000051050000}"/>
    <cellStyle name="Input 16 3" xfId="3878" xr:uid="{3D54DE19-315C-4107-986C-7A96492741B6}"/>
    <cellStyle name="Input 17" xfId="1362" xr:uid="{00000000-0005-0000-0000-000052050000}"/>
    <cellStyle name="Input 17 2" xfId="1363" xr:uid="{00000000-0005-0000-0000-000053050000}"/>
    <cellStyle name="Input 17 3" xfId="3877" xr:uid="{323CAD4F-3D37-4B90-A627-676E09151415}"/>
    <cellStyle name="Input 18" xfId="1364" xr:uid="{00000000-0005-0000-0000-000054050000}"/>
    <cellStyle name="Input 18 2" xfId="1365" xr:uid="{00000000-0005-0000-0000-000055050000}"/>
    <cellStyle name="Input 18 3" xfId="3876" xr:uid="{C9C730FB-BB91-4164-8755-F7D86B11EEBF}"/>
    <cellStyle name="Input 19" xfId="1366" xr:uid="{00000000-0005-0000-0000-000056050000}"/>
    <cellStyle name="Input 19 2" xfId="1367" xr:uid="{00000000-0005-0000-0000-000057050000}"/>
    <cellStyle name="Input 19 3" xfId="3875" xr:uid="{97D6AF91-A006-4DA5-8860-98720719BC12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3" xfId="3874" xr:uid="{03325EA3-5C0E-494E-84CD-EB009309C1EF}"/>
    <cellStyle name="Input 2 3" xfId="1371" xr:uid="{00000000-0005-0000-0000-00005B050000}"/>
    <cellStyle name="Input 2 3 2" xfId="1372" xr:uid="{00000000-0005-0000-0000-00005C050000}"/>
    <cellStyle name="Input 2 3 3" xfId="3873" xr:uid="{8840AC95-0C46-4050-BB69-B536FD70AE51}"/>
    <cellStyle name="Input 2 4" xfId="1373" xr:uid="{00000000-0005-0000-0000-00005D050000}"/>
    <cellStyle name="Input 2 5" xfId="3850" xr:uid="{35A0CD61-A6FB-4493-9B0A-6EF5AAB86C18}"/>
    <cellStyle name="Input 20" xfId="1374" xr:uid="{00000000-0005-0000-0000-00005E050000}"/>
    <cellStyle name="Input 20 2" xfId="1375" xr:uid="{00000000-0005-0000-0000-00005F050000}"/>
    <cellStyle name="Input 20 3" xfId="3872" xr:uid="{C8D07712-A349-4249-B14A-3299FF955333}"/>
    <cellStyle name="Input 21" xfId="1376" xr:uid="{00000000-0005-0000-0000-000060050000}"/>
    <cellStyle name="Input 21 2" xfId="1377" xr:uid="{00000000-0005-0000-0000-000061050000}"/>
    <cellStyle name="Input 21 3" xfId="3871" xr:uid="{9A3745DE-CD65-4331-A478-B77B7A620E64}"/>
    <cellStyle name="Input 22" xfId="4232" xr:uid="{AF6DC1F0-A409-4DFE-BAF9-415604933892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3" xfId="3869" xr:uid="{ECD93544-574B-4EC9-B834-F126B2A1A5ED}"/>
    <cellStyle name="Input 3 3" xfId="1381" xr:uid="{00000000-0005-0000-0000-000065050000}"/>
    <cellStyle name="Input 3 4" xfId="3870" xr:uid="{B29328D1-E7ED-468A-AFB1-13DA5258B5E5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3" xfId="3867" xr:uid="{839F4420-0A9D-40C5-A728-905067FB4149}"/>
    <cellStyle name="Input 4 3" xfId="1385" xr:uid="{00000000-0005-0000-0000-000069050000}"/>
    <cellStyle name="Input 4 4" xfId="3868" xr:uid="{89FF426B-E587-47E4-A0FD-FAD6872FBD91}"/>
    <cellStyle name="Input 5" xfId="1386" xr:uid="{00000000-0005-0000-0000-00006A050000}"/>
    <cellStyle name="Input 5 2" xfId="1387" xr:uid="{00000000-0005-0000-0000-00006B050000}"/>
    <cellStyle name="Input 5 3" xfId="3866" xr:uid="{F9162421-5124-40B1-B6B1-D5AD37771AA1}"/>
    <cellStyle name="Input 6" xfId="1388" xr:uid="{00000000-0005-0000-0000-00006C050000}"/>
    <cellStyle name="Input 6 2" xfId="1389" xr:uid="{00000000-0005-0000-0000-00006D050000}"/>
    <cellStyle name="Input 6 3" xfId="3865" xr:uid="{FCADAEAD-EE9A-4608-B44F-C70D6B616671}"/>
    <cellStyle name="Input 7" xfId="1390" xr:uid="{00000000-0005-0000-0000-00006E050000}"/>
    <cellStyle name="Input 7 2" xfId="1391" xr:uid="{00000000-0005-0000-0000-00006F050000}"/>
    <cellStyle name="Input 7 3" xfId="3864" xr:uid="{765B68DB-0E92-4700-8B89-B5181E176BCE}"/>
    <cellStyle name="Input 8" xfId="1392" xr:uid="{00000000-0005-0000-0000-000070050000}"/>
    <cellStyle name="Input 8 2" xfId="1393" xr:uid="{00000000-0005-0000-0000-000071050000}"/>
    <cellStyle name="Input 8 3" xfId="3863" xr:uid="{56E0023F-AE44-4B2E-8805-BC5842F8B6DC}"/>
    <cellStyle name="Input 9" xfId="1394" xr:uid="{00000000-0005-0000-0000-000072050000}"/>
    <cellStyle name="Input 9 2" xfId="1395" xr:uid="{00000000-0005-0000-0000-000073050000}"/>
    <cellStyle name="Input 9 3" xfId="3862" xr:uid="{271BB502-FEA3-48B2-952E-E9D41E2AE7FB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2 3" xfId="3648" xr:uid="{87F5F8EA-F917-48A1-A670-16E55EB460D9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 2 2 2" xfId="3651" xr:uid="{B1BA858E-EBF6-488C-A72B-BF0859E479D5}"/>
    <cellStyle name="Normal 101 2 3" xfId="3650" xr:uid="{16055218-4494-4F76-9D9A-9C44B7E3AD3E}"/>
    <cellStyle name="Normal 101 3" xfId="3649" xr:uid="{9DDE7771-4720-4738-98F0-30933810A9CB}"/>
    <cellStyle name="Normal 101_FORMAT SKK luncuran" xfId="1475" xr:uid="{00000000-0005-0000-0000-0000C4050000}"/>
    <cellStyle name="Normal 102" xfId="1476" xr:uid="{00000000-0005-0000-0000-0000C5050000}"/>
    <cellStyle name="Normal 102 2" xfId="3652" xr:uid="{0C68884A-47D7-422D-A3F1-1218962A7C1D}"/>
    <cellStyle name="Normal 103" xfId="1477" xr:uid="{00000000-0005-0000-0000-0000C6050000}"/>
    <cellStyle name="Normal 103 2" xfId="3653" xr:uid="{EC10144B-D384-4072-AFFB-AC2D9B3D38B0}"/>
    <cellStyle name="Normal 104" xfId="1478" xr:uid="{00000000-0005-0000-0000-0000C7050000}"/>
    <cellStyle name="Normal 104 2" xfId="3654" xr:uid="{32722189-BC2F-4756-BA0E-B693C362FBFF}"/>
    <cellStyle name="Normal 105" xfId="1479" xr:uid="{00000000-0005-0000-0000-0000C8050000}"/>
    <cellStyle name="Normal 105 2" xfId="3655" xr:uid="{3579FD72-BF21-434C-9C80-FEE9568B27C5}"/>
    <cellStyle name="Normal 106" xfId="1480" xr:uid="{00000000-0005-0000-0000-0000C9050000}"/>
    <cellStyle name="Normal 107" xfId="1481" xr:uid="{00000000-0005-0000-0000-0000CA050000}"/>
    <cellStyle name="Normal 107 2" xfId="3656" xr:uid="{B457D618-AB25-4F3E-BE24-17EDAD8FA012}"/>
    <cellStyle name="Normal 108" xfId="1482" xr:uid="{00000000-0005-0000-0000-0000CB050000}"/>
    <cellStyle name="Normal 108 2" xfId="3657" xr:uid="{CAB6A185-E04B-43A8-B170-A73818D3E916}"/>
    <cellStyle name="Normal 109" xfId="1483" xr:uid="{00000000-0005-0000-0000-0000CC050000}"/>
    <cellStyle name="Normal 109 2" xfId="3658" xr:uid="{8835AD04-97CF-4091-84AA-67DEA0C440AF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 7" xfId="3659" xr:uid="{137EAF2F-33D8-473F-8773-DF22B1B28293}"/>
    <cellStyle name="Normal 11_Book3" xfId="1495" xr:uid="{00000000-0005-0000-0000-0000D8050000}"/>
    <cellStyle name="Normal 110" xfId="1496" xr:uid="{00000000-0005-0000-0000-0000D9050000}"/>
    <cellStyle name="Normal 110 2" xfId="3660" xr:uid="{9A0E2451-5D27-448F-BB8D-ACD06178D6C3}"/>
    <cellStyle name="Normal 111" xfId="1497" xr:uid="{00000000-0005-0000-0000-0000DA050000}"/>
    <cellStyle name="Normal 111 2" xfId="3661" xr:uid="{A927B66C-2D3B-4B09-ABBC-DCA13EC2D26B}"/>
    <cellStyle name="Normal 112" xfId="1498" xr:uid="{00000000-0005-0000-0000-0000DB050000}"/>
    <cellStyle name="Normal 112 2" xfId="3662" xr:uid="{4C8B0CE8-0495-4D26-9A60-CDB95C404D89}"/>
    <cellStyle name="Normal 113" xfId="1499" xr:uid="{00000000-0005-0000-0000-0000DC050000}"/>
    <cellStyle name="Normal 113 2" xfId="3663" xr:uid="{49DAE2B0-8984-4B6C-948B-66487714A870}"/>
    <cellStyle name="Normal 114" xfId="1500" xr:uid="{00000000-0005-0000-0000-0000DD050000}"/>
    <cellStyle name="Normal 114 2" xfId="3664" xr:uid="{6CF0F10E-83EB-4F03-BB31-5F36CD34D23C}"/>
    <cellStyle name="Normal 115" xfId="1501" xr:uid="{00000000-0005-0000-0000-0000DE050000}"/>
    <cellStyle name="Normal 115 2" xfId="3665" xr:uid="{ED2F83D1-F421-4B54-B707-75C2F04CE60A}"/>
    <cellStyle name="Normal 116" xfId="1502" xr:uid="{00000000-0005-0000-0000-0000DF050000}"/>
    <cellStyle name="Normal 116 2" xfId="3666" xr:uid="{2B1CAF7A-C1C8-4879-ACDC-7C4BBE2FC815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7 2 2 2" xfId="3669" xr:uid="{5D29AFD2-347B-4C53-A634-733067EECF99}"/>
    <cellStyle name="Normal 117 2 3" xfId="3668" xr:uid="{CA3DE4AD-BD38-4BB3-A7D4-D51936BCAF41}"/>
    <cellStyle name="Normal 117 3" xfId="3667" xr:uid="{08A43EE3-EBB5-4715-8760-2C012683B669}"/>
    <cellStyle name="Normal 118" xfId="1506" xr:uid="{00000000-0005-0000-0000-0000E3050000}"/>
    <cellStyle name="Normal 118 2" xfId="3670" xr:uid="{F852AAA8-2579-448D-84E9-8C7B13E4EEEE}"/>
    <cellStyle name="Normal 119" xfId="1507" xr:uid="{00000000-0005-0000-0000-0000E4050000}"/>
    <cellStyle name="Normal 119 2" xfId="3671" xr:uid="{4E8957C0-A0DF-4940-9F0B-1AA075DD7BA5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0 2" xfId="3672" xr:uid="{89511982-317A-4081-9CBE-9E6E2CE78372}"/>
    <cellStyle name="Normal 121" xfId="1513" xr:uid="{00000000-0005-0000-0000-0000EA050000}"/>
    <cellStyle name="Normal 121 2" xfId="3673" xr:uid="{29F61258-F940-4BBD-AEDC-F739C1F470FD}"/>
    <cellStyle name="Normal 122" xfId="1514" xr:uid="{00000000-0005-0000-0000-0000EB050000}"/>
    <cellStyle name="Normal 122 2" xfId="3674" xr:uid="{99ADF8E2-6A86-4794-80BF-B30F77DB7B4A}"/>
    <cellStyle name="Normal 123" xfId="1515" xr:uid="{00000000-0005-0000-0000-0000EC050000}"/>
    <cellStyle name="Normal 123 2" xfId="3675" xr:uid="{980369C1-809F-4D30-90C6-858F3D4CA3B3}"/>
    <cellStyle name="Normal 124" xfId="1516" xr:uid="{00000000-0005-0000-0000-0000ED050000}"/>
    <cellStyle name="Normal 124 2" xfId="3676" xr:uid="{3CE7B6F5-68BF-4208-9760-B45CB61239AA}"/>
    <cellStyle name="Normal 125" xfId="1517" xr:uid="{00000000-0005-0000-0000-0000EE050000}"/>
    <cellStyle name="Normal 125 2" xfId="3677" xr:uid="{C4A6AEC3-5310-4CAE-A0E7-AD33B3A72B6D}"/>
    <cellStyle name="Normal 126" xfId="1518" xr:uid="{00000000-0005-0000-0000-0000EF050000}"/>
    <cellStyle name="Normal 126 2" xfId="1519" xr:uid="{00000000-0005-0000-0000-0000F0050000}"/>
    <cellStyle name="Normal 126 2 2" xfId="3679" xr:uid="{C9FDB718-2C82-44B5-ADB9-324C8093E8F6}"/>
    <cellStyle name="Normal 126 3" xfId="3678" xr:uid="{FB8A0519-017B-4840-B93C-888734885496}"/>
    <cellStyle name="Normal 127" xfId="1520" xr:uid="{00000000-0005-0000-0000-0000F1050000}"/>
    <cellStyle name="Normal 127 2" xfId="3680" xr:uid="{89F625C2-4FCF-4195-9B6F-582D93CCFD6C}"/>
    <cellStyle name="Normal 128" xfId="1521" xr:uid="{00000000-0005-0000-0000-0000F2050000}"/>
    <cellStyle name="Normal 128 2" xfId="3681" xr:uid="{1D2D2D3A-FA6E-4238-BA09-D1E902E6C68D}"/>
    <cellStyle name="Normal 129" xfId="1522" xr:uid="{00000000-0005-0000-0000-0000F3050000}"/>
    <cellStyle name="Normal 129 2" xfId="3682" xr:uid="{CEAE2494-0BC1-4449-88E9-B7F9725A047B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0 2" xfId="3683" xr:uid="{F097C3CE-B7EA-4FAE-802B-25E493B3599D}"/>
    <cellStyle name="Normal 131" xfId="1531" xr:uid="{00000000-0005-0000-0000-0000FC050000}"/>
    <cellStyle name="Normal 131 2" xfId="3684" xr:uid="{084F0790-E0AA-447A-A7E9-863D752A39B3}"/>
    <cellStyle name="Normal 132" xfId="1532" xr:uid="{00000000-0005-0000-0000-0000FD050000}"/>
    <cellStyle name="Normal 132 2" xfId="3685" xr:uid="{89BE5953-9C82-4B90-8BBB-58ACF8EFA199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687" xr:uid="{44932761-B2B2-4BB5-8B67-4A71E429937C}"/>
    <cellStyle name="Normal 134 3" xfId="3686" xr:uid="{6CD920B3-E467-408F-8255-6ED2353F6FBF}"/>
    <cellStyle name="Normal 135" xfId="1536" xr:uid="{00000000-0005-0000-0000-000001060000}"/>
    <cellStyle name="Normal 135 2" xfId="3688" xr:uid="{C246ED76-C2FF-41B9-B1BC-7421BB0ED7FF}"/>
    <cellStyle name="Normal 136" xfId="1537" xr:uid="{00000000-0005-0000-0000-000002060000}"/>
    <cellStyle name="Normal 136 2" xfId="3689" xr:uid="{0CA5C32D-C5E0-41E0-84AD-6D6FDDBF7A26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846" xr:uid="{A6989C9E-9E08-416F-B894-6026288A4134}"/>
    <cellStyle name="Normal 137 2 3" xfId="3691" xr:uid="{99BBFC7F-45CC-451B-99CD-5607161C23FA}"/>
    <cellStyle name="Normal 137 3" xfId="2670" xr:uid="{DE2FAB10-EC26-4C42-9A25-5D9F87A07F8A}"/>
    <cellStyle name="Normal 137 3 2" xfId="3844" xr:uid="{0B81A264-CAB2-4AAD-8710-AF2B2E87BBED}"/>
    <cellStyle name="Normal 137 4" xfId="3690" xr:uid="{BD6C7FE7-8AD6-4983-9A08-3A0C90FDC87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 3" xfId="3693" xr:uid="{23131E2E-6686-467E-B94B-DA840B06B3B6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 4" xfId="3692" xr:uid="{6F9A00F4-29C4-414E-81C3-EE9C2E6694FA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 3" xfId="3694" xr:uid="{D8DEEB87-95B7-4A1E-BBC5-72999515C439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 3" xfId="3695" xr:uid="{DD9FC79F-AF86-4854-979C-0D7CA260391B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3 2" xfId="3696" xr:uid="{F662B4C8-3FAB-48F9-B0F9-A15D5F0170F5}"/>
    <cellStyle name="Normal 14 4" xfId="1567" xr:uid="{00000000-0005-0000-0000-000020060000}"/>
    <cellStyle name="Normal 14 4 2" xfId="3697" xr:uid="{C627B488-059A-45D0-AA9F-7FE3B2BE1035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6 2" xfId="3698" xr:uid="{92233718-BC91-4649-BA89-CDF46D3C95A9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3699" xr:uid="{A0974A4A-BF52-4DD2-9E08-FE986A8E54E7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3701" xr:uid="{C7F77189-528B-4817-8AEE-50D4FAA47BA5}"/>
    <cellStyle name="Normal 2 108 3" xfId="3700" xr:uid="{C47CA318-CE54-4DA9-ACDA-C9BAA2A8CA94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4 2" xfId="3702" xr:uid="{9CD54344-B0C1-41D6-B7F0-C04EBAC57BA9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2 2" xfId="3704" xr:uid="{89AD4D95-1CDF-4B97-AFDD-1A506FF48809}"/>
    <cellStyle name="Normal 2 2 2 2 3 3" xfId="1652" xr:uid="{00000000-0005-0000-0000-000075060000}"/>
    <cellStyle name="Normal 2 2 2 2 3 3 2" xfId="1653" xr:uid="{00000000-0005-0000-0000-000076060000}"/>
    <cellStyle name="Normal 2 2 2 2 3 3 2 2" xfId="3706" xr:uid="{7638157B-AB87-40A8-A821-A9CEE4D24DA0}"/>
    <cellStyle name="Normal 2 2 2 2 3 3 3" xfId="3705" xr:uid="{ECE8846D-1746-4238-A232-9687DC0D2BE1}"/>
    <cellStyle name="Normal 2 2 2 2 3 4" xfId="3703" xr:uid="{B544FC42-495F-46C2-BF2D-09D666329437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3 4" xfId="3707" xr:uid="{E9200F46-B7C2-4161-B943-48F325FA84F4}"/>
    <cellStyle name="Normal 2 2 3 5" xfId="3521" xr:uid="{C3491A60-46B4-4817-97D0-AB57E98065D8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4 2" xfId="3708" xr:uid="{8CDEC56D-3642-45CA-90C5-F70807966E45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2 2" xfId="3709" xr:uid="{47B391C3-C7EC-4EDF-8E66-4B19222CCA22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4 2" xfId="3710" xr:uid="{010474BF-386E-4E3B-B043-3666CE0CFDE7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8 2" xfId="3711" xr:uid="{76FF914D-C6F8-4EFB-8215-855E70AD65DA}"/>
    <cellStyle name="Normal 2 39" xfId="1725" xr:uid="{00000000-0005-0000-0000-0000BE060000}"/>
    <cellStyle name="Normal 2 39 2" xfId="3712" xr:uid="{387CAE9E-D398-40DC-91C1-89A51C81E005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0 2" xfId="3713" xr:uid="{675EBCE3-42B6-4D75-A5C4-A991B5FF7055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716" xr:uid="{B3C70A15-4233-4DD4-ACBB-62D96368D12C}"/>
    <cellStyle name="Normal 2 5 2 3" xfId="3715" xr:uid="{168B7B1A-A1F4-41CC-9971-634DFC4080B6}"/>
    <cellStyle name="Normal 2 5 3" xfId="1754" xr:uid="{00000000-0005-0000-0000-0000DB060000}"/>
    <cellStyle name="Normal 2 5 3 2" xfId="3717" xr:uid="{585AD600-6698-4D9E-AACB-6469537E2727}"/>
    <cellStyle name="Normal 2 5 4" xfId="2694" xr:uid="{B37BEAAF-FB27-40B1-9038-FD4B8C20F131}"/>
    <cellStyle name="Normal 2 5 4 2" xfId="3859" xr:uid="{EE5FA92D-3A91-4FE5-A204-D89589AC613C}"/>
    <cellStyle name="Normal 2 5 5" xfId="3714" xr:uid="{C1D4D410-7B66-4305-9B60-BCAD97F53DF9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6 2" xfId="3718" xr:uid="{7F685A83-FE65-454C-AD79-AE3065F1A6D3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 3" xfId="3719" xr:uid="{2B7F51A7-C706-45B5-A9D8-4507840D7D30}"/>
    <cellStyle name="Normal 28_Book2" xfId="1900" xr:uid="{00000000-0005-0000-0000-00006D070000}"/>
    <cellStyle name="Normal 29" xfId="1901" xr:uid="{00000000-0005-0000-0000-00006E070000}"/>
    <cellStyle name="Normal 29 2" xfId="3720" xr:uid="{3F5ECCB4-7985-457F-A64A-1BF2DE33A895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5 2 2" xfId="3722" xr:uid="{B380F5A2-F0F3-4011-BB52-8BF9968DD485}"/>
    <cellStyle name="Normal 3 5 3" xfId="3721" xr:uid="{8CE0B26C-F332-41C8-93A1-4F420D4A6FD8}"/>
    <cellStyle name="Normal 3 6" xfId="1915" xr:uid="{00000000-0005-0000-0000-00007C070000}"/>
    <cellStyle name="Normal 3 6 2" xfId="3723" xr:uid="{55BB06BE-1B3A-440A-8901-F81CEAFF7D2B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3 2" xfId="3724" xr:uid="{5CB0A40A-DD61-45BD-9A10-2CA7BE8CADEB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3 2" xfId="3726" xr:uid="{FB48D84C-189A-481F-93B7-C11F72419909}"/>
    <cellStyle name="Normal 4 4" xfId="1941" xr:uid="{00000000-0005-0000-0000-000096070000}"/>
    <cellStyle name="Normal 4 4 2" xfId="3727" xr:uid="{1D114C6B-21DA-445F-B12B-CDDECE258713}"/>
    <cellStyle name="Normal 4 5" xfId="2692" xr:uid="{44F62430-6188-47B9-AE7F-EB79CCC4D478}"/>
    <cellStyle name="Normal 4 5 2" xfId="3857" xr:uid="{1076DDEB-A3EC-452C-9F10-65CAA1CE92DD}"/>
    <cellStyle name="Normal 4 6" xfId="3725" xr:uid="{1C9C281F-2275-4EE9-AF05-6A808701E3F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3 2" xfId="3728" xr:uid="{2D49B5E4-3C16-4463-8977-0DEBAB585936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3 2" xfId="3729" xr:uid="{3A22377E-107D-49C9-A431-D4CB8D0FD202}"/>
    <cellStyle name="Normal 5 4" xfId="1966" xr:uid="{00000000-0005-0000-0000-0000AF070000}"/>
    <cellStyle name="Normal 5 4 2" xfId="3730" xr:uid="{DF78DF4F-6325-4578-B099-23EE626E2560}"/>
    <cellStyle name="Normal 5 5" xfId="1967" xr:uid="{00000000-0005-0000-0000-0000B0070000}"/>
    <cellStyle name="Normal 5 5 2" xfId="3731" xr:uid="{AB9821D8-95EE-4617-9276-D25A4C519882}"/>
    <cellStyle name="Normal 5 6" xfId="1968" xr:uid="{00000000-0005-0000-0000-0000B1070000}"/>
    <cellStyle name="Normal 5 6 2" xfId="3732" xr:uid="{0DD67F29-087C-4393-A05C-1FB01646F35E}"/>
    <cellStyle name="Normal 5 7" xfId="1969" xr:uid="{00000000-0005-0000-0000-0000B2070000}"/>
    <cellStyle name="Normal 5 7 2" xfId="3733" xr:uid="{F564FE8E-E893-46E1-876A-B621A396B7F6}"/>
    <cellStyle name="Normal 5 8" xfId="1970" xr:uid="{00000000-0005-0000-0000-0000B3070000}"/>
    <cellStyle name="Normal 5 8 2" xfId="3734" xr:uid="{282121B8-479E-4345-B13B-F0F30BF131C7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1 2" xfId="3735" xr:uid="{178DDA3C-3E68-4B66-B8CB-E5C5FB574202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5 2" xfId="3736" xr:uid="{E96DD5E8-86CA-421D-BA5C-62DFD249B777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7 2" xfId="3737" xr:uid="{00C2E3EA-A0EC-4EF0-B72A-13106C2D78C3}"/>
    <cellStyle name="Normal 58" xfId="1986" xr:uid="{00000000-0005-0000-0000-0000C3070000}"/>
    <cellStyle name="Normal 58 2" xfId="3738" xr:uid="{D34C38C9-CD73-4686-A1D5-2F4F0FE9D83B}"/>
    <cellStyle name="Normal 59" xfId="1987" xr:uid="{00000000-0005-0000-0000-0000C4070000}"/>
    <cellStyle name="Normal 59 2" xfId="3739" xr:uid="{AD662C44-DA19-4AFF-BDC3-B4B90E52E7FE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0 2" xfId="3740" xr:uid="{EC635BD8-EDC0-4EF0-98E6-FF87D52C21FB}"/>
    <cellStyle name="Normal 61" xfId="1996" xr:uid="{00000000-0005-0000-0000-0000CD070000}"/>
    <cellStyle name="Normal 61 2" xfId="3741" xr:uid="{4BDA8C26-48DD-4803-98F9-10C257F8484D}"/>
    <cellStyle name="Normal 62" xfId="1997" xr:uid="{00000000-0005-0000-0000-0000CE070000}"/>
    <cellStyle name="Normal 62 2" xfId="3742" xr:uid="{AFE9D432-B537-48FB-8857-1515E5AA9DE3}"/>
    <cellStyle name="Normal 63" xfId="1998" xr:uid="{00000000-0005-0000-0000-0000CF070000}"/>
    <cellStyle name="Normal 63 2" xfId="3743" xr:uid="{D499B679-8216-4F2A-8229-B651F57E6755}"/>
    <cellStyle name="Normal 64" xfId="1999" xr:uid="{00000000-0005-0000-0000-0000D0070000}"/>
    <cellStyle name="Normal 64 2" xfId="3744" xr:uid="{73375BE1-0921-41D1-8859-CEA154CA8EF2}"/>
    <cellStyle name="Normal 65" xfId="2000" xr:uid="{00000000-0005-0000-0000-0000D1070000}"/>
    <cellStyle name="Normal 65 2" xfId="3745" xr:uid="{8B00B14E-ACE6-4562-885A-18CE9DC02DB4}"/>
    <cellStyle name="Normal 66" xfId="2001" xr:uid="{00000000-0005-0000-0000-0000D2070000}"/>
    <cellStyle name="Normal 66 2" xfId="3746" xr:uid="{BF670FDC-E44A-4809-9E08-95EB806295F7}"/>
    <cellStyle name="Normal 67" xfId="2002" xr:uid="{00000000-0005-0000-0000-0000D3070000}"/>
    <cellStyle name="Normal 67 2" xfId="3747" xr:uid="{73DDD251-69B0-4572-B012-77326E9990AD}"/>
    <cellStyle name="Normal 68" xfId="2003" xr:uid="{00000000-0005-0000-0000-0000D4070000}"/>
    <cellStyle name="Normal 68 2" xfId="3748" xr:uid="{096A1CFD-1C07-4C2A-B87E-EDC9D195A724}"/>
    <cellStyle name="Normal 69" xfId="2004" xr:uid="{00000000-0005-0000-0000-0000D5070000}"/>
    <cellStyle name="Normal 69 2" xfId="3749" xr:uid="{EA4183B3-5F13-498A-852B-00324E9CF7B6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0 2" xfId="3750" xr:uid="{9E2C3BD5-5B5B-4DE0-9F17-E0D6CB4C4255}"/>
    <cellStyle name="Normal 71" xfId="2013" xr:uid="{00000000-0005-0000-0000-0000DE070000}"/>
    <cellStyle name="Normal 71 2" xfId="3751" xr:uid="{B5F92B5A-14A9-42CF-B517-CA6A0E3CD614}"/>
    <cellStyle name="Normal 72" xfId="2014" xr:uid="{00000000-0005-0000-0000-0000DF070000}"/>
    <cellStyle name="Normal 72 2" xfId="3752" xr:uid="{14C5A81B-E104-4616-B1F2-FD027834381C}"/>
    <cellStyle name="Normal 73" xfId="2015" xr:uid="{00000000-0005-0000-0000-0000E0070000}"/>
    <cellStyle name="Normal 73 2" xfId="3753" xr:uid="{2DB8B7A7-8089-44BF-9956-91729C96940C}"/>
    <cellStyle name="Normal 74" xfId="2016" xr:uid="{00000000-0005-0000-0000-0000E1070000}"/>
    <cellStyle name="Normal 74 2" xfId="3754" xr:uid="{7665D3DF-4FE7-48FA-926E-259226181221}"/>
    <cellStyle name="Normal 75" xfId="2017" xr:uid="{00000000-0005-0000-0000-0000E2070000}"/>
    <cellStyle name="Normal 75 2" xfId="3755" xr:uid="{1C602CF8-855E-4379-8EF1-60C612A54104}"/>
    <cellStyle name="Normal 76" xfId="2018" xr:uid="{00000000-0005-0000-0000-0000E3070000}"/>
    <cellStyle name="Normal 76 2" xfId="3756" xr:uid="{D1788BF7-C2D6-4B52-AEE8-E4364059CA14}"/>
    <cellStyle name="Normal 77" xfId="2019" xr:uid="{00000000-0005-0000-0000-0000E4070000}"/>
    <cellStyle name="Normal 77 2" xfId="3757" xr:uid="{5D20F9EF-3CE9-4B3E-AD41-0F5AFCE63E7B}"/>
    <cellStyle name="Normal 78" xfId="2020" xr:uid="{00000000-0005-0000-0000-0000E5070000}"/>
    <cellStyle name="Normal 78 2" xfId="3758" xr:uid="{D44068A6-DFBD-4F8D-9AD4-CAD984DDF8C1}"/>
    <cellStyle name="Normal 79" xfId="2021" xr:uid="{00000000-0005-0000-0000-0000E6070000}"/>
    <cellStyle name="Normal 79 2" xfId="3759" xr:uid="{21DD65DF-BE81-4B73-A523-9E87096A5AFF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3761" xr:uid="{FCE409C4-DB35-4F77-9C91-99D6E55E616C}"/>
    <cellStyle name="Normal 8 4" xfId="3260" xr:uid="{E2C51F0A-73AE-43E6-AC62-98B10C0EB78F}"/>
    <cellStyle name="Normal 8 4 2" xfId="4226" xr:uid="{56A51DF4-4DC9-4E28-8D2C-F885A00F31B5}"/>
    <cellStyle name="Normal 8 5" xfId="3760" xr:uid="{9D291E85-03BD-4176-97DB-14F3D50547C5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0 2" xfId="3762" xr:uid="{8CA955C9-C325-47F2-808D-0EA29BBAD121}"/>
    <cellStyle name="Normal 81" xfId="2027" xr:uid="{00000000-0005-0000-0000-0000EC070000}"/>
    <cellStyle name="Normal 81 2" xfId="3763" xr:uid="{A3107469-CA7E-4D42-B8C0-666AE871FAC7}"/>
    <cellStyle name="Normal 82" xfId="2028" xr:uid="{00000000-0005-0000-0000-0000ED070000}"/>
    <cellStyle name="Normal 82 2" xfId="3764" xr:uid="{0141C836-5E28-4FEC-8C09-3C418D02B375}"/>
    <cellStyle name="Normal 83" xfId="2029" xr:uid="{00000000-0005-0000-0000-0000EE070000}"/>
    <cellStyle name="Normal 83 2" xfId="3765" xr:uid="{16547DF2-1BF2-4A20-879C-348A09360AEE}"/>
    <cellStyle name="Normal 84" xfId="2030" xr:uid="{00000000-0005-0000-0000-0000EF070000}"/>
    <cellStyle name="Normal 84 2" xfId="3766" xr:uid="{58712FAA-5CA6-481E-B229-54C25044DB37}"/>
    <cellStyle name="Normal 85" xfId="2031" xr:uid="{00000000-0005-0000-0000-0000F0070000}"/>
    <cellStyle name="Normal 85 2" xfId="3767" xr:uid="{830A6233-1821-499D-987E-41DBC0A8AE84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768" xr:uid="{480821E2-805B-4368-96D8-063CD3D19716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769" xr:uid="{C8671DA2-181C-4AAC-AFE6-FB53AB97C404}"/>
    <cellStyle name="Normal 9 8" xfId="3262" xr:uid="{7D930580-CBA0-45C0-962B-5257BAEA215B}"/>
    <cellStyle name="Normal 9 8 2" xfId="4227" xr:uid="{2BC0049C-432E-467E-B50A-9ADACE109E41}"/>
    <cellStyle name="Normal 9 9" xfId="4235" xr:uid="{4A1B8369-4253-4304-8619-AFC577A62F08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2 2" xfId="3770" xr:uid="{A88D00EC-AEEF-4CFC-8F17-D2FC2A7B7B71}"/>
    <cellStyle name="Normal 93" xfId="2083" xr:uid="{00000000-0005-0000-0000-000024080000}"/>
    <cellStyle name="Normal 93 2" xfId="3771" xr:uid="{B17A1D40-49BA-438F-8FEB-4AFF2EBA7B64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5 2" xfId="3772" xr:uid="{A8DAD603-8FE0-4214-8F2D-0721A6AF5368}"/>
    <cellStyle name="Normal 96" xfId="2087" xr:uid="{00000000-0005-0000-0000-000028080000}"/>
    <cellStyle name="Normal 96 2" xfId="3773" xr:uid="{586C2946-065A-4112-B35D-2071D4A9AC15}"/>
    <cellStyle name="Normal 97" xfId="2088" xr:uid="{00000000-0005-0000-0000-000029080000}"/>
    <cellStyle name="Normal 97 2" xfId="3774" xr:uid="{23EBEC62-9C32-4B15-B264-F098247FA017}"/>
    <cellStyle name="Normal 98" xfId="2089" xr:uid="{00000000-0005-0000-0000-00002A080000}"/>
    <cellStyle name="Normal 98 2" xfId="3775" xr:uid="{C29A5698-FD11-4510-A3A4-DE3FD31FBE67}"/>
    <cellStyle name="Normal 99" xfId="2090" xr:uid="{00000000-0005-0000-0000-00002B080000}"/>
    <cellStyle name="Normal 99 2" xfId="3776" xr:uid="{DF48E7FF-5998-419A-93EF-56A86793828E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3" xfId="4237" xr:uid="{240936F1-F290-430F-BC66-EE07D44FADE4}"/>
    <cellStyle name="Note 10 3" xfId="2095" xr:uid="{00000000-0005-0000-0000-000030080000}"/>
    <cellStyle name="Note 10 4" xfId="4236" xr:uid="{15BA2FEB-E18C-46A6-980C-D523BDF213FD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3" xfId="4239" xr:uid="{5BCC118E-9F87-4D17-A20C-16080EDBE07F}"/>
    <cellStyle name="Note 11 3" xfId="2100" xr:uid="{00000000-0005-0000-0000-000035080000}"/>
    <cellStyle name="Note 11 4" xfId="4238" xr:uid="{E4A53A8D-C0BB-4208-A4F3-612ADCE5DE5B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3" xfId="4241" xr:uid="{E2F3BB25-0A8F-4D59-934B-6DF49EF29BB8}"/>
    <cellStyle name="Note 12 3" xfId="2105" xr:uid="{00000000-0005-0000-0000-00003A080000}"/>
    <cellStyle name="Note 12 4" xfId="4240" xr:uid="{0B78F221-C4A4-4B04-8BAE-A6BAD81168DC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3" xfId="4243" xr:uid="{D5B4B1B8-2573-403E-8AE1-EA1399418A7F}"/>
    <cellStyle name="Note 13 3" xfId="2110" xr:uid="{00000000-0005-0000-0000-00003F080000}"/>
    <cellStyle name="Note 13 4" xfId="4242" xr:uid="{4230B805-29B9-4612-A7B9-1B6483776E1C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3" xfId="4245" xr:uid="{8BCDDFDE-70BC-415F-A874-3C0758A442F3}"/>
    <cellStyle name="Note 14 3" xfId="2115" xr:uid="{00000000-0005-0000-0000-000044080000}"/>
    <cellStyle name="Note 14 4" xfId="4244" xr:uid="{05F4B7DE-66FA-491E-8F54-6E3CFD01A4FD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3" xfId="4247" xr:uid="{B8D3AD16-F8B3-4ED4-88EF-33CE313DD4FA}"/>
    <cellStyle name="Note 15 3" xfId="2120" xr:uid="{00000000-0005-0000-0000-000049080000}"/>
    <cellStyle name="Note 15 4" xfId="4246" xr:uid="{8EF26C8F-E1A7-4716-8A30-FCEC97B1240B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3" xfId="4249" xr:uid="{EAC1B62E-30CB-4D8B-8134-4EA5E8DB06A5}"/>
    <cellStyle name="Note 16 3" xfId="2125" xr:uid="{00000000-0005-0000-0000-00004E080000}"/>
    <cellStyle name="Note 16 3 2" xfId="3777" xr:uid="{AF7CDE2A-AAC6-4475-8409-01439A726B1D}"/>
    <cellStyle name="Note 16 4" xfId="3291" xr:uid="{635301BC-F383-4E63-BF06-A50CA37FCD63}"/>
    <cellStyle name="Note 16 5" xfId="4248" xr:uid="{A449CFD1-D1E7-4699-B5DB-9395145F1B26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3" xfId="4251" xr:uid="{2FB00A2E-0950-48E8-B952-9D87B8DA2707}"/>
    <cellStyle name="Note 17 3" xfId="2130" xr:uid="{00000000-0005-0000-0000-000053080000}"/>
    <cellStyle name="Note 17 3 2" xfId="3778" xr:uid="{51006EB8-DF4A-4BC2-B827-B0D0D5DB4E23}"/>
    <cellStyle name="Note 17 4" xfId="3292" xr:uid="{FC7A31D4-D0D5-4DC0-9A7C-2D437D486A01}"/>
    <cellStyle name="Note 17 5" xfId="4250" xr:uid="{8825A5E1-A0BE-4419-A9B7-D5CE24F9B2B2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3" xfId="4253" xr:uid="{B84E9008-82C3-4BFA-931C-42B72FD18624}"/>
    <cellStyle name="Note 18 3" xfId="2135" xr:uid="{00000000-0005-0000-0000-000058080000}"/>
    <cellStyle name="Note 18 3 2" xfId="3779" xr:uid="{C7DBBDFD-C87D-4FF4-8048-C60FA6BAE7A7}"/>
    <cellStyle name="Note 18 4" xfId="3293" xr:uid="{D50CF4AC-B985-4C69-81E1-3BDA35AF95F0}"/>
    <cellStyle name="Note 18 5" xfId="4252" xr:uid="{F793AE1C-353A-4C19-882B-DD1C3BA50CDF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3" xfId="4255" xr:uid="{53B5E4D9-983E-4156-9B37-296AB369BF2B}"/>
    <cellStyle name="Note 19 3" xfId="2140" xr:uid="{00000000-0005-0000-0000-00005D080000}"/>
    <cellStyle name="Note 19 3 2" xfId="3780" xr:uid="{CE959C78-7084-4FC2-9389-4B9FA5CD249A}"/>
    <cellStyle name="Note 19 4" xfId="3294" xr:uid="{1F04B7CF-6F4D-4E5C-B9E3-2932436C5F49}"/>
    <cellStyle name="Note 19 5" xfId="4254" xr:uid="{BDC901CE-85A2-4C4F-9549-C3F04FE33BED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3" xfId="4257" xr:uid="{5561D20F-8919-4F4C-A55D-336B75BB860D}"/>
    <cellStyle name="Note 2 3" xfId="2145" xr:uid="{00000000-0005-0000-0000-000062080000}"/>
    <cellStyle name="Note 2 3 2" xfId="2146" xr:uid="{00000000-0005-0000-0000-000063080000}"/>
    <cellStyle name="Note 2 3 3" xfId="4258" xr:uid="{12E10552-DE8B-4EDD-A2FE-95D7265BC887}"/>
    <cellStyle name="Note 2 4" xfId="2147" xr:uid="{00000000-0005-0000-0000-000064080000}"/>
    <cellStyle name="Note 2 5" xfId="4256" xr:uid="{75D99835-EC9C-4041-818B-C2F782F5BD1E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3" xfId="4260" xr:uid="{381DE10D-901F-4FF8-B70C-310B79D75578}"/>
    <cellStyle name="Note 20 3" xfId="2152" xr:uid="{00000000-0005-0000-0000-000069080000}"/>
    <cellStyle name="Note 20 3 2" xfId="3781" xr:uid="{CB295C6D-6902-4C96-8A2C-BBC550BDBB42}"/>
    <cellStyle name="Note 20 4" xfId="3295" xr:uid="{5C632049-1586-4B5A-9123-1A05AFD9A020}"/>
    <cellStyle name="Note 20 5" xfId="4259" xr:uid="{1272EBE8-2E62-4AF3-8E96-2DE17A1EA4E4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3" xfId="4262" xr:uid="{CBAA06BB-5705-4366-A770-C56B531C3703}"/>
    <cellStyle name="Note 21 3" xfId="2157" xr:uid="{00000000-0005-0000-0000-00006E080000}"/>
    <cellStyle name="Note 21 3 2" xfId="3782" xr:uid="{75254038-6D6E-4E12-A6E8-11C79F129E7F}"/>
    <cellStyle name="Note 21 4" xfId="3296" xr:uid="{E3B5CF06-C930-4B74-A8B7-984186458630}"/>
    <cellStyle name="Note 21 5" xfId="4261" xr:uid="{DDBC360C-81A2-4FE9-86EC-A64A1C7016F7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3" xfId="4264" xr:uid="{B2150B1D-377F-4E9B-B882-8D513B8B528A}"/>
    <cellStyle name="Note 22 3" xfId="2162" xr:uid="{00000000-0005-0000-0000-000073080000}"/>
    <cellStyle name="Note 22 3 2" xfId="3783" xr:uid="{436C1588-B1E6-4711-A768-59CE47A18424}"/>
    <cellStyle name="Note 22 4" xfId="3297" xr:uid="{B289E0C4-5219-4328-AC08-6E5162768C21}"/>
    <cellStyle name="Note 22 5" xfId="4263" xr:uid="{90C9EF7B-84CE-4A1B-8ECB-D849BEE36FE6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3" xfId="4266" xr:uid="{BC9629CD-75ED-4AB9-83AE-574E1BB8556E}"/>
    <cellStyle name="Note 23 3" xfId="2167" xr:uid="{00000000-0005-0000-0000-000078080000}"/>
    <cellStyle name="Note 23 3 2" xfId="3785" xr:uid="{A2242B7F-87EC-43A5-914D-A26EE623D26C}"/>
    <cellStyle name="Note 23 4" xfId="3298" xr:uid="{A022EFBD-0457-43FE-93A2-9680FCED381E}"/>
    <cellStyle name="Note 23 5" xfId="4265" xr:uid="{1CB6783B-E579-4F5B-9ACF-135E25D3FCBD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3" xfId="4268" xr:uid="{64D3F766-C4F7-4A54-8ED9-60C53C0F2D80}"/>
    <cellStyle name="Note 24 3" xfId="2172" xr:uid="{00000000-0005-0000-0000-00007D080000}"/>
    <cellStyle name="Note 24 3 2" xfId="3786" xr:uid="{AAF662B4-F0B7-442F-9C7A-94A7B334BE10}"/>
    <cellStyle name="Note 24 4" xfId="3299" xr:uid="{20B1DF31-EE27-4BF4-9C5F-CB505333A17B}"/>
    <cellStyle name="Note 24 5" xfId="4267" xr:uid="{C0EB99D8-184F-47E3-9255-FB09C1D8A8BD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3" xfId="4270" xr:uid="{F065D5E4-A0C7-4E13-BF47-9963D36B3603}"/>
    <cellStyle name="Note 25 3" xfId="2177" xr:uid="{00000000-0005-0000-0000-000082080000}"/>
    <cellStyle name="Note 25 3 2" xfId="3787" xr:uid="{73FC2CD7-BF3B-44E0-A19D-0EA230EE64E1}"/>
    <cellStyle name="Note 25 4" xfId="3300" xr:uid="{7D5523E1-E51F-43FA-9C11-61AE1ECCD06A}"/>
    <cellStyle name="Note 25 5" xfId="4269" xr:uid="{EF1DF099-6618-4E26-9F60-7791571BCBE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3" xfId="4272" xr:uid="{DFD3BAD2-D2FC-47FC-BD3F-C15651545903}"/>
    <cellStyle name="Note 26 3" xfId="2182" xr:uid="{00000000-0005-0000-0000-000087080000}"/>
    <cellStyle name="Note 26 3 2" xfId="3788" xr:uid="{B0A62952-20D8-41F0-B634-D915C17E0366}"/>
    <cellStyle name="Note 26 4" xfId="3301" xr:uid="{DF392157-20FB-4C10-AC87-00CA2B72942E}"/>
    <cellStyle name="Note 26 5" xfId="4271" xr:uid="{C7F56BA1-5DB9-49D0-9047-1A92F2D949A8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3" xfId="4274" xr:uid="{BE5F27E8-E7EA-46FA-B18F-D168BA8592B7}"/>
    <cellStyle name="Note 27 3" xfId="2187" xr:uid="{00000000-0005-0000-0000-00008C080000}"/>
    <cellStyle name="Note 27 3 2" xfId="3789" xr:uid="{6A24BCF7-0583-4BB7-A471-C114077DD34C}"/>
    <cellStyle name="Note 27 4" xfId="3302" xr:uid="{2DE4B2FC-83A0-42D7-94B8-94B0547F0684}"/>
    <cellStyle name="Note 27 5" xfId="4273" xr:uid="{65D44687-C5A4-4F6F-BC11-19F2B7C85719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3" xfId="4276" xr:uid="{860877D9-6C34-4F5D-8552-5AFDBA41B86E}"/>
    <cellStyle name="Note 28 3" xfId="2192" xr:uid="{00000000-0005-0000-0000-000091080000}"/>
    <cellStyle name="Note 28 3 2" xfId="3790" xr:uid="{09DD9603-E687-4291-BD17-FE6FAEFA53A4}"/>
    <cellStyle name="Note 28 4" xfId="3303" xr:uid="{54DE021C-7E40-4199-BB26-9C931E4F2FEC}"/>
    <cellStyle name="Note 28 5" xfId="4275" xr:uid="{6D670880-196A-4463-9329-6CC55F9ED86B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3" xfId="4278" xr:uid="{678ECD44-B24A-4AF6-BA92-8339EFDCBE9E}"/>
    <cellStyle name="Note 29 3" xfId="2197" xr:uid="{00000000-0005-0000-0000-000096080000}"/>
    <cellStyle name="Note 29 3 2" xfId="3791" xr:uid="{39268FF6-AD2E-44B6-9BF3-12C1930EFA43}"/>
    <cellStyle name="Note 29 4" xfId="3304" xr:uid="{89E1DADF-8075-420F-8FEA-FA29055B5505}"/>
    <cellStyle name="Note 29 5" xfId="4277" xr:uid="{D5D920B5-8B17-484F-A0AC-67CCC4A5C2C7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3" xfId="4280" xr:uid="{9DE0CA85-05AE-4A03-BD83-FFD7A9C3FE0B}"/>
    <cellStyle name="Note 3 3" xfId="2202" xr:uid="{00000000-0005-0000-0000-00009B080000}"/>
    <cellStyle name="Note 3 4" xfId="4279" xr:uid="{1DD8ACED-25FB-4241-8DE7-317707542873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3" xfId="4282" xr:uid="{984592C3-2D0F-4FD0-B4A5-B0D4131415A0}"/>
    <cellStyle name="Note 30 3" xfId="2207" xr:uid="{00000000-0005-0000-0000-0000A0080000}"/>
    <cellStyle name="Note 30 3 2" xfId="3792" xr:uid="{C073CC96-7BC9-482A-A6C0-E5D36C0519D2}"/>
    <cellStyle name="Note 30 4" xfId="3305" xr:uid="{8505BD6A-B679-47FB-A836-85B46333D10C}"/>
    <cellStyle name="Note 30 5" xfId="4281" xr:uid="{FEA93FC0-D256-46F7-847C-8B0AB401C163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3" xfId="4284" xr:uid="{0D925717-38F5-48C9-9DC9-49B4B793C257}"/>
    <cellStyle name="Note 31 3" xfId="2212" xr:uid="{00000000-0005-0000-0000-0000A5080000}"/>
    <cellStyle name="Note 31 3 2" xfId="3793" xr:uid="{DFCF349F-9024-40D8-9C82-AA44F30DED56}"/>
    <cellStyle name="Note 31 4" xfId="3306" xr:uid="{F2AAE5A1-C9B7-46F7-A1D2-A6FA25CC02E5}"/>
    <cellStyle name="Note 31 5" xfId="4283" xr:uid="{157F5314-6754-4B6E-B61B-98F0F3EE50B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3" xfId="4286" xr:uid="{C15EF9CB-6C27-4EF7-807B-B88C4A5F23E1}"/>
    <cellStyle name="Note 32 3" xfId="2217" xr:uid="{00000000-0005-0000-0000-0000AA080000}"/>
    <cellStyle name="Note 32 3 2" xfId="3794" xr:uid="{4A9B6B3E-61A4-40C6-99CE-7BF0E4E09C03}"/>
    <cellStyle name="Note 32 4" xfId="3307" xr:uid="{9B262350-0361-47E3-B23D-C3EFDD4AFE3F}"/>
    <cellStyle name="Note 32 5" xfId="4285" xr:uid="{89836CA3-DB75-4E78-B437-3A5CF576E009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3" xfId="4288" xr:uid="{50B54207-2672-4B61-906F-72E4A23716E4}"/>
    <cellStyle name="Note 33 3" xfId="2222" xr:uid="{00000000-0005-0000-0000-0000AF080000}"/>
    <cellStyle name="Note 33 3 2" xfId="3795" xr:uid="{17557D7A-3319-46EB-B3AC-0E4835C60CC4}"/>
    <cellStyle name="Note 33 4" xfId="3308" xr:uid="{F8AA5604-C2D9-4BE0-B93D-9A34B1900D2B}"/>
    <cellStyle name="Note 33 5" xfId="4287" xr:uid="{26100CCA-3BCF-42B9-AD8C-D734BD1A415A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3" xfId="4290" xr:uid="{DE2FCA5E-4318-4A4C-9329-554FE5CD60EE}"/>
    <cellStyle name="Note 34 3" xfId="2227" xr:uid="{00000000-0005-0000-0000-0000B4080000}"/>
    <cellStyle name="Note 34 3 2" xfId="3796" xr:uid="{0594778D-1557-4CA9-A591-A62F6F0A6F9C}"/>
    <cellStyle name="Note 34 4" xfId="3309" xr:uid="{B5ACD420-A955-4AF6-9320-2EF6F5AD10C9}"/>
    <cellStyle name="Note 34 5" xfId="4289" xr:uid="{D4B36ACD-BE61-4C31-BB0F-5D2DD91F587B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3" xfId="4292" xr:uid="{1C5830B8-7362-4B7C-9F96-0E11FF02A9B3}"/>
    <cellStyle name="Note 35 3" xfId="2232" xr:uid="{00000000-0005-0000-0000-0000B9080000}"/>
    <cellStyle name="Note 35 3 2" xfId="3797" xr:uid="{C91E02D0-42B6-4432-AA96-243BD3FC6130}"/>
    <cellStyle name="Note 35 4" xfId="3310" xr:uid="{61BF7309-909A-4ECA-B0AE-E074E4D3769C}"/>
    <cellStyle name="Note 35 5" xfId="4291" xr:uid="{9B50954B-2C7B-4ED0-9A60-8952DF9CB6E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3" xfId="4294" xr:uid="{91D3454E-DAA8-43BF-A2F4-8E72605DAEBD}"/>
    <cellStyle name="Note 36 3" xfId="2237" xr:uid="{00000000-0005-0000-0000-0000BE080000}"/>
    <cellStyle name="Note 36 3 2" xfId="3798" xr:uid="{7774A152-6F5B-4FEA-95CC-0F000AA16EB0}"/>
    <cellStyle name="Note 36 4" xfId="3311" xr:uid="{7093E9B6-ED01-45E0-BEC8-A2F2498F82EA}"/>
    <cellStyle name="Note 36 5" xfId="4293" xr:uid="{2FE3B9D8-127C-454B-9E48-A248AC3EF5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3" xfId="4296" xr:uid="{1FC4BC5A-1825-422F-9688-C65A03DD39AF}"/>
    <cellStyle name="Note 37 3" xfId="2242" xr:uid="{00000000-0005-0000-0000-0000C3080000}"/>
    <cellStyle name="Note 37 3 2" xfId="3799" xr:uid="{D396CD04-76C7-4768-84BB-10F3561F6670}"/>
    <cellStyle name="Note 37 4" xfId="3312" xr:uid="{4A7AED1F-3FC2-4C72-B973-8AF1D1B8ACDA}"/>
    <cellStyle name="Note 37 5" xfId="4295" xr:uid="{493ECA97-35EB-456A-BF34-44D30FFCE638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3" xfId="4298" xr:uid="{CF21F803-50C8-447B-B5CB-BC745521B3F3}"/>
    <cellStyle name="Note 38 3" xfId="2247" xr:uid="{00000000-0005-0000-0000-0000C8080000}"/>
    <cellStyle name="Note 38 3 2" xfId="3800" xr:uid="{26619506-654B-419C-89D0-EEAA7567DA49}"/>
    <cellStyle name="Note 38 4" xfId="3313" xr:uid="{24DB31D7-9DB4-467D-B95E-F0141D29C108}"/>
    <cellStyle name="Note 38 5" xfId="4297" xr:uid="{30FA37BF-77D3-47B2-B28A-4683D01E2EDF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3" xfId="4300" xr:uid="{2E3B1835-5BA5-4004-8490-8199467A4051}"/>
    <cellStyle name="Note 39 3" xfId="2252" xr:uid="{00000000-0005-0000-0000-0000CD080000}"/>
    <cellStyle name="Note 39 3 2" xfId="3801" xr:uid="{7099CEBF-749C-456C-9080-BF55F1D0EFE1}"/>
    <cellStyle name="Note 39 4" xfId="3314" xr:uid="{D59BE19E-0575-4AF6-842F-E0BFB23AB60A}"/>
    <cellStyle name="Note 39 5" xfId="4299" xr:uid="{18D41BA3-EF4C-4C99-B6FE-FFD6A664150F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3" xfId="4302" xr:uid="{236AD00A-9FDA-4983-BAE7-0A006923E0A4}"/>
    <cellStyle name="Note 4 3" xfId="2257" xr:uid="{00000000-0005-0000-0000-0000D2080000}"/>
    <cellStyle name="Note 4 4" xfId="4301" xr:uid="{EF29E5C7-D65E-4EA0-8D78-EBE31E5260AD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3" xfId="4304" xr:uid="{F86EE867-EF95-4ABE-95D2-58F13041B44B}"/>
    <cellStyle name="Note 40 3" xfId="2262" xr:uid="{00000000-0005-0000-0000-0000D7080000}"/>
    <cellStyle name="Note 40 3 2" xfId="3802" xr:uid="{1A885802-DAD3-4C3D-AA59-179BA7964165}"/>
    <cellStyle name="Note 40 4" xfId="3315" xr:uid="{9EBB00CF-22C4-430E-B2A9-891E8141BA22}"/>
    <cellStyle name="Note 40 5" xfId="4303" xr:uid="{BF396519-95D3-42B9-8EB3-564E065DF71D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3" xfId="4306" xr:uid="{07620AC9-1839-452A-9DE1-8BD6E66F65D8}"/>
    <cellStyle name="Note 41 3" xfId="2267" xr:uid="{00000000-0005-0000-0000-0000DC080000}"/>
    <cellStyle name="Note 41 3 2" xfId="3803" xr:uid="{C6A1AA61-FAC9-46F9-B710-49DBAB267E27}"/>
    <cellStyle name="Note 41 4" xfId="3316" xr:uid="{5E8F4200-D52D-4291-BDA0-96B2B0949589}"/>
    <cellStyle name="Note 41 5" xfId="4305" xr:uid="{44DC243F-967D-4664-BEFB-FE08823DC628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3" xfId="4308" xr:uid="{39773863-57A5-476B-A897-C6B0582F3ADD}"/>
    <cellStyle name="Note 42 3" xfId="2272" xr:uid="{00000000-0005-0000-0000-0000E1080000}"/>
    <cellStyle name="Note 42 3 2" xfId="3804" xr:uid="{8B4EEAE0-8F9C-40CC-8C96-DF0C92360348}"/>
    <cellStyle name="Note 42 4" xfId="3317" xr:uid="{44B22F36-8559-4FBC-8FC5-88C3AEB460F1}"/>
    <cellStyle name="Note 42 5" xfId="4307" xr:uid="{CEC04576-3800-4CB3-BE50-59FDA227871D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3" xfId="4310" xr:uid="{28824F8C-EF03-4DF5-BC2D-6F3DFC81DC74}"/>
    <cellStyle name="Note 43 3" xfId="2277" xr:uid="{00000000-0005-0000-0000-0000E6080000}"/>
    <cellStyle name="Note 43 3 2" xfId="3805" xr:uid="{7813B13C-0C7E-4AC9-B9FF-7EAE94D5700A}"/>
    <cellStyle name="Note 43 4" xfId="3318" xr:uid="{DCD141E3-E3B2-4EB9-8A62-746BE733B7B1}"/>
    <cellStyle name="Note 43 5" xfId="4309" xr:uid="{DC3F70A0-6919-42A2-A5FE-4C8F47F3A176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3" xfId="4312" xr:uid="{CA196596-0BC6-4242-B784-76B75F466031}"/>
    <cellStyle name="Note 44 3" xfId="2282" xr:uid="{00000000-0005-0000-0000-0000EB080000}"/>
    <cellStyle name="Note 44 3 2" xfId="3806" xr:uid="{421AB112-FCFE-4952-82B7-BB6064DECCF6}"/>
    <cellStyle name="Note 44 4" xfId="3319" xr:uid="{2AB9B911-8824-40B6-B1FF-1885532D25C7}"/>
    <cellStyle name="Note 44 5" xfId="4311" xr:uid="{B6157BAD-42C6-43B3-A0A5-DED27CB61C5A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3" xfId="4314" xr:uid="{3F4FF26C-8CB9-4BAE-8B38-096538FBF357}"/>
    <cellStyle name="Note 45 3" xfId="2287" xr:uid="{00000000-0005-0000-0000-0000F0080000}"/>
    <cellStyle name="Note 45 3 2" xfId="3807" xr:uid="{B2BED112-28F5-4DE2-A01A-E895F60BBC85}"/>
    <cellStyle name="Note 45 4" xfId="3320" xr:uid="{8DA3D6C4-A746-4F96-A1BC-AF4943EAEA31}"/>
    <cellStyle name="Note 45 5" xfId="4313" xr:uid="{84613F25-9783-4C50-BB16-DB6ABC0910FB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3" xfId="4316" xr:uid="{33DBD545-80D5-46AA-BB17-C6C84BA78108}"/>
    <cellStyle name="Note 46 3" xfId="2292" xr:uid="{00000000-0005-0000-0000-0000F5080000}"/>
    <cellStyle name="Note 46 3 2" xfId="3808" xr:uid="{B1061F8D-8B93-46ED-9426-8602D8E90448}"/>
    <cellStyle name="Note 46 4" xfId="3321" xr:uid="{C898CEFB-A1A9-4083-879D-94769BB17A0F}"/>
    <cellStyle name="Note 46 5" xfId="4315" xr:uid="{7AA4884B-5D46-4C11-AB60-3446FDAE3BE2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3" xfId="4318" xr:uid="{DDEAC0A1-BAA7-4D32-989E-4ABB09FB1405}"/>
    <cellStyle name="Note 47 3" xfId="2297" xr:uid="{00000000-0005-0000-0000-0000FA080000}"/>
    <cellStyle name="Note 47 3 2" xfId="3809" xr:uid="{016B472B-929C-4031-9E63-6F37EF8A4F3E}"/>
    <cellStyle name="Note 47 4" xfId="3322" xr:uid="{919DCAFD-BA45-4718-8F96-8AEF4E0E0177}"/>
    <cellStyle name="Note 47 5" xfId="4317" xr:uid="{5248434C-CB48-473B-86A2-D830DBD51691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3" xfId="4320" xr:uid="{4C2A554F-807E-450A-BD78-EB21C62C1980}"/>
    <cellStyle name="Note 48 3" xfId="2302" xr:uid="{00000000-0005-0000-0000-0000FF080000}"/>
    <cellStyle name="Note 48 3 2" xfId="3810" xr:uid="{B801D506-A409-449D-BF8F-B1C28CEDF287}"/>
    <cellStyle name="Note 48 4" xfId="3323" xr:uid="{22A8AD11-F50E-42E3-867A-1EF75F3B0F6C}"/>
    <cellStyle name="Note 48 5" xfId="4319" xr:uid="{EDF9CC7C-7B92-4ECA-AEC3-2EB12A7C08FE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3" xfId="4322" xr:uid="{6A540476-1B20-4EB1-BE16-C432021516CA}"/>
    <cellStyle name="Note 49 3" xfId="2307" xr:uid="{00000000-0005-0000-0000-000004090000}"/>
    <cellStyle name="Note 49 3 2" xfId="3811" xr:uid="{9277291D-C305-4582-9820-616A3F8C019B}"/>
    <cellStyle name="Note 49 4" xfId="3324" xr:uid="{37ADA00E-43B3-4467-9C41-A2D09F2A8622}"/>
    <cellStyle name="Note 49 5" xfId="4321" xr:uid="{29A65B65-358D-4BEC-9456-1F079BFD307E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3" xfId="4324" xr:uid="{B01CA677-CF09-4D45-8BC1-2159FE8D2E32}"/>
    <cellStyle name="Note 5 3" xfId="2312" xr:uid="{00000000-0005-0000-0000-000009090000}"/>
    <cellStyle name="Note 5 4" xfId="4323" xr:uid="{C3F3362A-6B8F-4D6B-A83C-F71C2C0294C8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3" xfId="4326" xr:uid="{6E65363F-7145-40D4-9C57-AC904EFD29CF}"/>
    <cellStyle name="Note 50 3" xfId="2317" xr:uid="{00000000-0005-0000-0000-00000E090000}"/>
    <cellStyle name="Note 50 3 2" xfId="3812" xr:uid="{01A0689C-3CBB-428E-87A2-B80A8901ACF3}"/>
    <cellStyle name="Note 50 4" xfId="3325" xr:uid="{7CEDF028-2CCC-4D96-B89C-27E3600BD081}"/>
    <cellStyle name="Note 50 5" xfId="4325" xr:uid="{A29E1FD0-CA94-4CEC-8FEB-4F2812AB107D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3" xfId="4328" xr:uid="{70027929-904B-4283-824E-F7D996A34592}"/>
    <cellStyle name="Note 51 3" xfId="2322" xr:uid="{00000000-0005-0000-0000-000013090000}"/>
    <cellStyle name="Note 51 3 2" xfId="3813" xr:uid="{44EC835B-A9C6-4C0A-8853-948BCDEC4E9B}"/>
    <cellStyle name="Note 51 4" xfId="3326" xr:uid="{71D3340D-4E70-4BF5-8C08-A8151F7FB7D3}"/>
    <cellStyle name="Note 51 5" xfId="4327" xr:uid="{6A4F4A80-5CE7-47F8-B514-C2538F58AD9E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3" xfId="4330" xr:uid="{F552CB4D-DE42-4992-8F25-CE8712191276}"/>
    <cellStyle name="Note 52 3" xfId="2327" xr:uid="{00000000-0005-0000-0000-000018090000}"/>
    <cellStyle name="Note 52 3 2" xfId="3814" xr:uid="{090B86F6-8F94-418B-9AC5-17B7D4A60A99}"/>
    <cellStyle name="Note 52 4" xfId="3327" xr:uid="{626AA525-C2FF-4DC6-9BE0-104D273D2CCA}"/>
    <cellStyle name="Note 52 5" xfId="4329" xr:uid="{D8050963-7B25-41E6-B9F5-C9027DF9DE8F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3" xfId="4332" xr:uid="{F250670B-D45F-4D88-ADC6-B594601C7707}"/>
    <cellStyle name="Note 53 3" xfId="2332" xr:uid="{00000000-0005-0000-0000-00001D090000}"/>
    <cellStyle name="Note 53 3 2" xfId="3815" xr:uid="{2FD49283-1A7C-4BD5-B84C-E5D3EBC10157}"/>
    <cellStyle name="Note 53 4" xfId="3328" xr:uid="{E79AC231-CFB8-4D87-B05C-317D4419DA07}"/>
    <cellStyle name="Note 53 5" xfId="4331" xr:uid="{84065198-84B2-414E-97BA-9D9B13F8A68A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3" xfId="4334" xr:uid="{42D205CA-E2AD-40B5-970E-28BDC2536526}"/>
    <cellStyle name="Note 54 3" xfId="2337" xr:uid="{00000000-0005-0000-0000-000022090000}"/>
    <cellStyle name="Note 54 3 2" xfId="3816" xr:uid="{70FB4E56-DF99-4428-A23E-06D9202E23F0}"/>
    <cellStyle name="Note 54 4" xfId="3329" xr:uid="{C592B71B-8874-41FC-9CE1-95C9B48FCA3E}"/>
    <cellStyle name="Note 54 5" xfId="4333" xr:uid="{F6D009D6-7A55-476D-BE2C-566496F4430A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3" xfId="4336" xr:uid="{4F7326A7-DB04-48B3-961C-801958567350}"/>
    <cellStyle name="Note 55 3" xfId="2342" xr:uid="{00000000-0005-0000-0000-000027090000}"/>
    <cellStyle name="Note 55 3 2" xfId="3817" xr:uid="{988D5E76-CE97-4D4A-A799-09BA70D30C39}"/>
    <cellStyle name="Note 55 4" xfId="3330" xr:uid="{BB0ABEC9-B454-4F77-834C-6D611339CF04}"/>
    <cellStyle name="Note 55 5" xfId="4335" xr:uid="{0CC1A998-7988-4562-BA38-CF439976E9E1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3" xfId="4338" xr:uid="{BAF7F548-9FC2-4D68-ACF2-075B29971DED}"/>
    <cellStyle name="Note 56 3" xfId="2347" xr:uid="{00000000-0005-0000-0000-00002C090000}"/>
    <cellStyle name="Note 56 3 2" xfId="3818" xr:uid="{C50A933E-50D2-415F-8794-698E8699E37B}"/>
    <cellStyle name="Note 56 4" xfId="3331" xr:uid="{71C853B7-736D-4801-B9FD-393232A7E1E2}"/>
    <cellStyle name="Note 56 5" xfId="4337" xr:uid="{FE61ED7A-7018-43C1-A01C-32E5F61C8448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3" xfId="4340" xr:uid="{01FA60C8-98E5-4CE7-A06D-A7A556D0E4EC}"/>
    <cellStyle name="Note 57 3" xfId="2352" xr:uid="{00000000-0005-0000-0000-000031090000}"/>
    <cellStyle name="Note 57 3 2" xfId="3819" xr:uid="{79A79D22-075D-45A3-BB02-AD168F712235}"/>
    <cellStyle name="Note 57 4" xfId="3332" xr:uid="{4A540369-4FAD-42A7-9CF0-8DE0EB3AB369}"/>
    <cellStyle name="Note 57 5" xfId="4339" xr:uid="{43FD77D7-3719-4D60-99CB-C9E662792B4B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3" xfId="4342" xr:uid="{A178488B-852D-4BCF-8330-C0BFC80B7A9F}"/>
    <cellStyle name="Note 58 3" xfId="2357" xr:uid="{00000000-0005-0000-0000-000036090000}"/>
    <cellStyle name="Note 58 3 2" xfId="3820" xr:uid="{41E10C45-527B-46F1-8432-8E5170DE3E6F}"/>
    <cellStyle name="Note 58 4" xfId="3333" xr:uid="{9CF2F042-3B53-40BB-9D37-89DA46C9BAAC}"/>
    <cellStyle name="Note 58 5" xfId="4341" xr:uid="{9196B460-5561-463F-AD27-FC078F449342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3" xfId="4344" xr:uid="{D35A0961-9E48-4A78-BEF7-BD10CD03BD3D}"/>
    <cellStyle name="Note 59 3" xfId="2362" xr:uid="{00000000-0005-0000-0000-00003B090000}"/>
    <cellStyle name="Note 59 3 2" xfId="3821" xr:uid="{3601EB06-5CC9-4D85-AD4A-8AADD1DED94F}"/>
    <cellStyle name="Note 59 4" xfId="3334" xr:uid="{16808FD0-904B-4EF0-AE2E-96D0A166EB70}"/>
    <cellStyle name="Note 59 5" xfId="4343" xr:uid="{50F86DC8-46F1-4E23-A390-F85962D1675F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3" xfId="4346" xr:uid="{15B73EAD-87FB-4B8D-9559-7EB55AD3E6E0}"/>
    <cellStyle name="Note 6 3" xfId="2367" xr:uid="{00000000-0005-0000-0000-000040090000}"/>
    <cellStyle name="Note 6 4" xfId="4345" xr:uid="{272F7EF7-5D72-4E5F-BE05-10F63BB9D04A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3" xfId="4348" xr:uid="{5C14DF92-0DD4-4363-9D08-CE6886C60F75}"/>
    <cellStyle name="Note 60 3" xfId="2372" xr:uid="{00000000-0005-0000-0000-000045090000}"/>
    <cellStyle name="Note 60 3 2" xfId="3822" xr:uid="{1D4E884B-DF3D-4A60-9236-1810B26F5FFB}"/>
    <cellStyle name="Note 60 4" xfId="3335" xr:uid="{96678D52-40D5-4321-A6B8-177DED92CCE3}"/>
    <cellStyle name="Note 60 5" xfId="4347" xr:uid="{C1203E51-09E4-4781-8D5D-8F82DC61EF41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3" xfId="4350" xr:uid="{D72CEB5E-1AC7-4D74-9642-65EA1CD32401}"/>
    <cellStyle name="Note 61 3" xfId="2377" xr:uid="{00000000-0005-0000-0000-00004A090000}"/>
    <cellStyle name="Note 61 3 2" xfId="3823" xr:uid="{6C3D2336-1A42-4640-BDDD-AE1BD5E0E9BF}"/>
    <cellStyle name="Note 61 4" xfId="3336" xr:uid="{7B758A73-490D-4951-94FD-64039D089986}"/>
    <cellStyle name="Note 61 5" xfId="4349" xr:uid="{B1E443A6-2042-4D78-9461-FE2BBEEBAA14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3" xfId="4352" xr:uid="{1A77944E-D1C2-420C-9B81-B70B1266166E}"/>
    <cellStyle name="Note 62 3" xfId="2382" xr:uid="{00000000-0005-0000-0000-00004F090000}"/>
    <cellStyle name="Note 62 3 2" xfId="3824" xr:uid="{370FA7CA-6C1B-4568-AAD8-144E6666190F}"/>
    <cellStyle name="Note 62 4" xfId="3337" xr:uid="{B6470EC2-4A3D-4F01-AF60-F61B55ACB861}"/>
    <cellStyle name="Note 62 5" xfId="4351" xr:uid="{8BDA75D2-1DCD-4E23-819F-B1D58965F5AA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3" xfId="4354" xr:uid="{496879F2-E283-4E2E-9491-94F6E5519D4C}"/>
    <cellStyle name="Note 63 3" xfId="2387" xr:uid="{00000000-0005-0000-0000-000054090000}"/>
    <cellStyle name="Note 63 3 2" xfId="3825" xr:uid="{E502D4FA-C15C-4188-BEB6-782FB9C40256}"/>
    <cellStyle name="Note 63 4" xfId="3338" xr:uid="{171EA315-9363-46C1-B053-286CD271FCA4}"/>
    <cellStyle name="Note 63 5" xfId="4353" xr:uid="{7E34881F-0572-460F-B476-CD907D4623F3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3" xfId="4356" xr:uid="{D9A1F1B1-507F-4D37-BB3B-D08B9808F9B6}"/>
    <cellStyle name="Note 64 3" xfId="2392" xr:uid="{00000000-0005-0000-0000-000059090000}"/>
    <cellStyle name="Note 64 3 2" xfId="3826" xr:uid="{AB04565A-A23C-4BF0-A54C-78BD1FA3410C}"/>
    <cellStyle name="Note 64 4" xfId="3339" xr:uid="{FC1FFDCA-E227-471E-AC42-2CC6A6D58D84}"/>
    <cellStyle name="Note 64 5" xfId="4355" xr:uid="{C15B7803-CDFB-4643-A874-C2AA8CBB2935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3" xfId="4358" xr:uid="{539213D6-C618-4282-9AA8-8527D15ACCA6}"/>
    <cellStyle name="Note 65 3" xfId="2397" xr:uid="{00000000-0005-0000-0000-00005E090000}"/>
    <cellStyle name="Note 65 3 2" xfId="3827" xr:uid="{B46A44D3-2FE8-4A82-9CC0-BCD404D43498}"/>
    <cellStyle name="Note 65 4" xfId="3340" xr:uid="{BA2B0224-85F1-4C99-8702-2F088FFF9A85}"/>
    <cellStyle name="Note 65 5" xfId="4357" xr:uid="{A53E5D14-917D-40B7-BC25-3DB86180A63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3" xfId="4360" xr:uid="{152B9999-FA1A-4315-BC98-A5E360B93802}"/>
    <cellStyle name="Note 66 3" xfId="2402" xr:uid="{00000000-0005-0000-0000-000063090000}"/>
    <cellStyle name="Note 66 3 2" xfId="3828" xr:uid="{01E5F194-3216-4D1B-B93D-191BD6945A65}"/>
    <cellStyle name="Note 66 4" xfId="3341" xr:uid="{01A20DE4-A345-447B-9688-84BD6B61BB48}"/>
    <cellStyle name="Note 66 5" xfId="4359" xr:uid="{08474F54-EE64-402D-982F-486C34EE8237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3" xfId="4362" xr:uid="{A1C06CF9-1108-49A8-9A1F-359310268BD3}"/>
    <cellStyle name="Note 67 3" xfId="2407" xr:uid="{00000000-0005-0000-0000-000068090000}"/>
    <cellStyle name="Note 67 3 2" xfId="3829" xr:uid="{D7216B69-B4F3-492D-A429-AC0C4703CEF5}"/>
    <cellStyle name="Note 67 4" xfId="3342" xr:uid="{0F6AAF5E-DBDE-4B3B-BE82-533A4842E6B1}"/>
    <cellStyle name="Note 67 5" xfId="4361" xr:uid="{D1727AF7-DC34-4C6B-B9E3-D1D489A95C42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3" xfId="4364" xr:uid="{45962DE0-EC3E-434E-82FE-AA10E08C0685}"/>
    <cellStyle name="Note 68 3" xfId="2412" xr:uid="{00000000-0005-0000-0000-00006D090000}"/>
    <cellStyle name="Note 68 3 2" xfId="3830" xr:uid="{52C163BD-4BE4-4502-B37A-49727B76A2C4}"/>
    <cellStyle name="Note 68 4" xfId="3343" xr:uid="{BFE5131E-F159-4CF4-AC7E-5B687C0D0158}"/>
    <cellStyle name="Note 68 5" xfId="4363" xr:uid="{4AEA04D4-B11A-495B-9130-4F68D82E7C1F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3" xfId="4366" xr:uid="{C33DE933-24FD-40F2-AD8A-84F9E85AF0D9}"/>
    <cellStyle name="Note 69 3" xfId="2417" xr:uid="{00000000-0005-0000-0000-000072090000}"/>
    <cellStyle name="Note 69 3 2" xfId="3831" xr:uid="{11B2B8D0-D6E5-46F2-9551-F5E2569915D2}"/>
    <cellStyle name="Note 69 4" xfId="3344" xr:uid="{0939E711-E70E-44FC-8AF8-6EF4F68302DA}"/>
    <cellStyle name="Note 69 5" xfId="4365" xr:uid="{9FCE3BBE-F48D-4E86-8A62-486839AC3E04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3" xfId="4368" xr:uid="{F52C9DA0-3B3A-420A-BDEE-67980C229DB6}"/>
    <cellStyle name="Note 7 3" xfId="2422" xr:uid="{00000000-0005-0000-0000-000077090000}"/>
    <cellStyle name="Note 7 4" xfId="4367" xr:uid="{0D93EFD4-AB21-47A4-BD2F-7D2D36071068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3" xfId="4370" xr:uid="{32E7E39F-2EED-4D60-A4DF-75001C480493}"/>
    <cellStyle name="Note 70 3" xfId="2427" xr:uid="{00000000-0005-0000-0000-00007C090000}"/>
    <cellStyle name="Note 70 3 2" xfId="3832" xr:uid="{11D594D0-62A3-495C-B71D-2B43254375BA}"/>
    <cellStyle name="Note 70 4" xfId="3345" xr:uid="{CA6ECB73-DBF2-4037-9B0E-9DC3B2279B9C}"/>
    <cellStyle name="Note 70 5" xfId="4369" xr:uid="{ECBB95C9-287E-4D8F-A066-4ED530DB26F3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3" xfId="4372" xr:uid="{799FFD57-53FA-4C18-A29D-A6E5C7F1D8E7}"/>
    <cellStyle name="Note 71 3" xfId="2432" xr:uid="{00000000-0005-0000-0000-000081090000}"/>
    <cellStyle name="Note 71 3 2" xfId="3833" xr:uid="{25749B6C-2E06-4613-A5F6-261407227F72}"/>
    <cellStyle name="Note 71 4" xfId="3346" xr:uid="{9117C561-A2A7-463B-8EB7-96CB7B3F2EB0}"/>
    <cellStyle name="Note 71 5" xfId="4371" xr:uid="{5CD5AB8B-2150-4D77-A859-514D087BBEE1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3" xfId="4374" xr:uid="{ABC0479E-FC1A-4182-ACFA-C9ADC837E5A7}"/>
    <cellStyle name="Note 72 3" xfId="2437" xr:uid="{00000000-0005-0000-0000-000086090000}"/>
    <cellStyle name="Note 72 3 2" xfId="3834" xr:uid="{42BAACD3-5377-4ABD-8CB0-2D6202A281AB}"/>
    <cellStyle name="Note 72 4" xfId="3347" xr:uid="{18B86224-717E-4BE5-AEF4-219EE9E90F24}"/>
    <cellStyle name="Note 72 5" xfId="4373" xr:uid="{274C8AF5-FD19-4BD1-88C6-60B74B9821B2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3" xfId="4376" xr:uid="{48906E31-BFA9-443B-AA29-C9E83819E296}"/>
    <cellStyle name="Note 73 3" xfId="2442" xr:uid="{00000000-0005-0000-0000-00008B090000}"/>
    <cellStyle name="Note 73 3 2" xfId="3835" xr:uid="{49A29919-688D-4697-BC0A-7BF39C6C48D7}"/>
    <cellStyle name="Note 73 4" xfId="3348" xr:uid="{FAA7F6CE-FB6F-4C49-82DB-30E61BFFB3D5}"/>
    <cellStyle name="Note 73 5" xfId="4375" xr:uid="{B2EB90C8-D0D4-455C-A2DD-CF379265DED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3" xfId="4378" xr:uid="{8DBFDE99-60D6-4C11-9EF1-FFAC0D9C5DA6}"/>
    <cellStyle name="Note 74 3" xfId="2447" xr:uid="{00000000-0005-0000-0000-000090090000}"/>
    <cellStyle name="Note 74 3 2" xfId="3836" xr:uid="{082FA18E-A766-4AF3-A070-A2710ABDC011}"/>
    <cellStyle name="Note 74 4" xfId="3349" xr:uid="{CE352438-E17A-43B1-B0DA-37B3E816F236}"/>
    <cellStyle name="Note 74 5" xfId="4377" xr:uid="{5601B9F6-8B68-4D17-B45B-D1C4CD967F08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3" xfId="4380" xr:uid="{3D6246CC-05AC-4157-8FD7-687D3B850C99}"/>
    <cellStyle name="Note 75 3" xfId="2452" xr:uid="{00000000-0005-0000-0000-000095090000}"/>
    <cellStyle name="Note 75 3 2" xfId="3837" xr:uid="{DA0A853B-6EE2-469C-9DFC-6CB7930A2400}"/>
    <cellStyle name="Note 75 4" xfId="3350" xr:uid="{62463FE0-83C0-4B86-8705-E4B5A1ED376C}"/>
    <cellStyle name="Note 75 5" xfId="4379" xr:uid="{7741C921-4DD6-4817-98C8-695D8BBC4A36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3" xfId="4382" xr:uid="{1A2EFBBF-F030-4AF6-990B-B0D55326732F}"/>
    <cellStyle name="Note 76 3" xfId="2457" xr:uid="{00000000-0005-0000-0000-00009A090000}"/>
    <cellStyle name="Note 76 3 2" xfId="3838" xr:uid="{2CD9EF57-36CE-4A81-8BB6-D44E7AE59992}"/>
    <cellStyle name="Note 76 4" xfId="3351" xr:uid="{5326EB08-B7DB-4850-86AA-689A98FA75AE}"/>
    <cellStyle name="Note 76 5" xfId="4381" xr:uid="{991CF985-4136-4BC0-BE36-0C20815AA413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3" xfId="4384" xr:uid="{03AB62D1-5740-4C20-A59D-E64F03081F7E}"/>
    <cellStyle name="Note 77 3" xfId="2462" xr:uid="{00000000-0005-0000-0000-00009F090000}"/>
    <cellStyle name="Note 77 3 2" xfId="3839" xr:uid="{1AF45CD9-731E-49EC-8E18-55DFF6A80B7E}"/>
    <cellStyle name="Note 77 4" xfId="3352" xr:uid="{D9FA8E9A-0515-48DB-97FE-65AEB04846EB}"/>
    <cellStyle name="Note 77 5" xfId="4383" xr:uid="{F541EAF3-664B-43A3-A9B2-9154E0CFB2A1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3" xfId="4386" xr:uid="{7891EA75-98C1-4FFE-A83A-EC51238D6546}"/>
    <cellStyle name="Note 78 3" xfId="2467" xr:uid="{00000000-0005-0000-0000-0000A4090000}"/>
    <cellStyle name="Note 78 3 2" xfId="3840" xr:uid="{1ED3C3E2-8583-40F6-AB7F-11FB30E61AAF}"/>
    <cellStyle name="Note 78 4" xfId="3353" xr:uid="{262FA922-FC5B-49C6-85F9-FDB3DFD4364C}"/>
    <cellStyle name="Note 78 5" xfId="4385" xr:uid="{90D47486-ABC7-4D1E-8BCA-8512C2450679}"/>
    <cellStyle name="Note 78_TRAFO" xfId="2468" xr:uid="{00000000-0005-0000-0000-0000A5090000}"/>
    <cellStyle name="Note 79" xfId="4231" xr:uid="{ABF222B6-52ED-4D1C-999E-96C76BECEE41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3" xfId="4388" xr:uid="{3C50685F-861B-4CAA-A999-E5039470CCE2}"/>
    <cellStyle name="Note 8 3" xfId="2472" xr:uid="{00000000-0005-0000-0000-0000A9090000}"/>
    <cellStyle name="Note 8 4" xfId="4387" xr:uid="{D1F1CC34-C4A9-4584-AC55-88839F7BBC15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3" xfId="4390" xr:uid="{E47DADAD-555A-46D5-9539-CEC0EAAA6310}"/>
    <cellStyle name="Note 9 3" xfId="2477" xr:uid="{00000000-0005-0000-0000-0000AE090000}"/>
    <cellStyle name="Note 9 4" xfId="4389" xr:uid="{A5441C83-5BDE-4EAB-BCEA-40553C89E629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3" xfId="4391" xr:uid="{7706CED7-05E7-43A2-8FFF-7D9A15811825}"/>
    <cellStyle name="Output 11" xfId="2482" xr:uid="{00000000-0005-0000-0000-0000B3090000}"/>
    <cellStyle name="Output 11 2" xfId="2483" xr:uid="{00000000-0005-0000-0000-0000B4090000}"/>
    <cellStyle name="Output 11 3" xfId="4392" xr:uid="{49714D3D-CBF8-443A-928A-ED87FEA504B6}"/>
    <cellStyle name="Output 12" xfId="2484" xr:uid="{00000000-0005-0000-0000-0000B5090000}"/>
    <cellStyle name="Output 12 2" xfId="2485" xr:uid="{00000000-0005-0000-0000-0000B6090000}"/>
    <cellStyle name="Output 12 3" xfId="4393" xr:uid="{053D16AD-8A0A-42BF-8F19-E530E14AEE9D}"/>
    <cellStyle name="Output 13" xfId="2486" xr:uid="{00000000-0005-0000-0000-0000B7090000}"/>
    <cellStyle name="Output 13 2" xfId="2487" xr:uid="{00000000-0005-0000-0000-0000B8090000}"/>
    <cellStyle name="Output 13 3" xfId="4394" xr:uid="{28A573F6-7496-443C-943B-32F8A6EE1F88}"/>
    <cellStyle name="Output 14" xfId="2488" xr:uid="{00000000-0005-0000-0000-0000B9090000}"/>
    <cellStyle name="Output 14 2" xfId="2489" xr:uid="{00000000-0005-0000-0000-0000BA090000}"/>
    <cellStyle name="Output 14 3" xfId="4395" xr:uid="{BFD6B0C0-3532-4BA1-AC43-B9DFD6B1F377}"/>
    <cellStyle name="Output 15" xfId="2490" xr:uid="{00000000-0005-0000-0000-0000BB090000}"/>
    <cellStyle name="Output 15 2" xfId="2491" xr:uid="{00000000-0005-0000-0000-0000BC090000}"/>
    <cellStyle name="Output 15 3" xfId="4396" xr:uid="{F327E3DC-218C-4391-89C4-2980B47F381E}"/>
    <cellStyle name="Output 16" xfId="2492" xr:uid="{00000000-0005-0000-0000-0000BD090000}"/>
    <cellStyle name="Output 16 2" xfId="2493" xr:uid="{00000000-0005-0000-0000-0000BE090000}"/>
    <cellStyle name="Output 16 3" xfId="4397" xr:uid="{E6AA7629-B607-4768-A49C-0DC986079A7C}"/>
    <cellStyle name="Output 17" xfId="4230" xr:uid="{2D7A7AB7-BF63-431B-9E47-C6ECDE6F4E08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3" xfId="4399" xr:uid="{29329482-FB71-4FD9-9E2B-86FBBDB00206}"/>
    <cellStyle name="Output 2 3" xfId="2497" xr:uid="{00000000-0005-0000-0000-0000C2090000}"/>
    <cellStyle name="Output 2 3 2" xfId="2498" xr:uid="{00000000-0005-0000-0000-0000C3090000}"/>
    <cellStyle name="Output 2 3 3" xfId="4400" xr:uid="{AE243B93-0F5D-4E55-824D-0B1FEAE7AC12}"/>
    <cellStyle name="Output 2 4" xfId="2499" xr:uid="{00000000-0005-0000-0000-0000C4090000}"/>
    <cellStyle name="Output 2 5" xfId="4398" xr:uid="{315A652C-5DAA-48B5-808A-6FD56A291692}"/>
    <cellStyle name="Output 3" xfId="2500" xr:uid="{00000000-0005-0000-0000-0000C5090000}"/>
    <cellStyle name="Output 3 2" xfId="2501" xr:uid="{00000000-0005-0000-0000-0000C6090000}"/>
    <cellStyle name="Output 3 3" xfId="4401" xr:uid="{46EBA6F7-4F4F-4F79-AFF0-9042FDFD6901}"/>
    <cellStyle name="Output 4" xfId="2502" xr:uid="{00000000-0005-0000-0000-0000C7090000}"/>
    <cellStyle name="Output 4 2" xfId="2503" xr:uid="{00000000-0005-0000-0000-0000C8090000}"/>
    <cellStyle name="Output 4 3" xfId="4402" xr:uid="{55A8A9AE-C925-4AA2-9CB0-95652239D788}"/>
    <cellStyle name="Output 5" xfId="2504" xr:uid="{00000000-0005-0000-0000-0000C9090000}"/>
    <cellStyle name="Output 5 2" xfId="2505" xr:uid="{00000000-0005-0000-0000-0000CA090000}"/>
    <cellStyle name="Output 5 3" xfId="4403" xr:uid="{7942E036-8FAA-4E0C-95B8-5601D69F4AD6}"/>
    <cellStyle name="Output 6" xfId="2506" xr:uid="{00000000-0005-0000-0000-0000CB090000}"/>
    <cellStyle name="Output 6 2" xfId="2507" xr:uid="{00000000-0005-0000-0000-0000CC090000}"/>
    <cellStyle name="Output 6 3" xfId="4404" xr:uid="{D64543AA-8C16-4F17-86E7-B2536EE10C76}"/>
    <cellStyle name="Output 7" xfId="2508" xr:uid="{00000000-0005-0000-0000-0000CD090000}"/>
    <cellStyle name="Output 7 2" xfId="2509" xr:uid="{00000000-0005-0000-0000-0000CE090000}"/>
    <cellStyle name="Output 7 3" xfId="4405" xr:uid="{B0F382C3-D680-45FC-8D7E-773BFC271577}"/>
    <cellStyle name="Output 8" xfId="2510" xr:uid="{00000000-0005-0000-0000-0000CF090000}"/>
    <cellStyle name="Output 8 2" xfId="2511" xr:uid="{00000000-0005-0000-0000-0000D0090000}"/>
    <cellStyle name="Output 8 3" xfId="4406" xr:uid="{C84CC46E-B357-4531-B23E-4D0D7F2068AE}"/>
    <cellStyle name="Output 9" xfId="2512" xr:uid="{00000000-0005-0000-0000-0000D1090000}"/>
    <cellStyle name="Output 9 2" xfId="2513" xr:uid="{00000000-0005-0000-0000-0000D2090000}"/>
    <cellStyle name="Output 9 3" xfId="4407" xr:uid="{CE4F4852-3DB2-4613-AE23-22DBB84E1847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848" xr:uid="{4B884FA7-246C-49E7-B045-2EC112F29B8E}"/>
    <cellStyle name="Percent 13" xfId="4426" xr:uid="{2C25CE15-98C0-4AA4-8433-90D0E107783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2 2" xfId="4228" xr:uid="{D570542B-4289-42B3-A7C7-2405B65C2E0B}"/>
    <cellStyle name="Percent 8 3" xfId="3841" xr:uid="{3ECE226C-70D4-45C9-9468-6E539C38F495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bt2 3 2" xfId="4229" xr:uid="{372EBA47-9242-47FD-B6D2-885393575655}"/>
    <cellStyle name="sbt2 4" xfId="4408" xr:uid="{6124FF3E-B1B0-42D1-95C3-C26E7F688668}"/>
    <cellStyle name="subt1" xfId="2589" xr:uid="{00000000-0005-0000-0000-00001F0A0000}"/>
    <cellStyle name="subt1 2" xfId="2590" xr:uid="{00000000-0005-0000-0000-0000200A0000}"/>
    <cellStyle name="subt1 2 2" xfId="3843" xr:uid="{D726DF7D-5765-4737-9621-11916939337A}"/>
    <cellStyle name="subt1 3" xfId="3387" xr:uid="{465694C6-D059-4306-8695-F4759D8BF803}"/>
    <cellStyle name="subt1 3 2" xfId="4427" xr:uid="{58937812-195F-4497-88A5-0AE264148796}"/>
    <cellStyle name="subt1 4" xfId="3842" xr:uid="{2562178A-E9B2-47B1-9B96-5259921CFFAA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3" xfId="4409" xr:uid="{8EC0AA4E-4B23-4896-927D-DD7D3DE69A08}"/>
    <cellStyle name="Total 11" xfId="2619" xr:uid="{00000000-0005-0000-0000-00003D0A0000}"/>
    <cellStyle name="Total 11 2" xfId="2620" xr:uid="{00000000-0005-0000-0000-00003E0A0000}"/>
    <cellStyle name="Total 11 3" xfId="4410" xr:uid="{C7D25A71-2C94-427B-BBDB-E7267003ADC2}"/>
    <cellStyle name="Total 12" xfId="2621" xr:uid="{00000000-0005-0000-0000-00003F0A0000}"/>
    <cellStyle name="Total 12 2" xfId="2622" xr:uid="{00000000-0005-0000-0000-0000400A0000}"/>
    <cellStyle name="Total 12 3" xfId="4411" xr:uid="{BB155F03-C2C9-481D-9A15-651E59E1E44F}"/>
    <cellStyle name="Total 13" xfId="2623" xr:uid="{00000000-0005-0000-0000-0000410A0000}"/>
    <cellStyle name="Total 13 2" xfId="2624" xr:uid="{00000000-0005-0000-0000-0000420A0000}"/>
    <cellStyle name="Total 13 3" xfId="4412" xr:uid="{A15E8DE1-78C7-4A30-B36F-622180BED5F8}"/>
    <cellStyle name="Total 14" xfId="2625" xr:uid="{00000000-0005-0000-0000-0000430A0000}"/>
    <cellStyle name="Total 14 2" xfId="2626" xr:uid="{00000000-0005-0000-0000-0000440A0000}"/>
    <cellStyle name="Total 14 3" xfId="4413" xr:uid="{E4942ADA-92F2-44A5-B07A-9F1D53F2DF36}"/>
    <cellStyle name="Total 15" xfId="2627" xr:uid="{00000000-0005-0000-0000-0000450A0000}"/>
    <cellStyle name="Total 15 2" xfId="2628" xr:uid="{00000000-0005-0000-0000-0000460A0000}"/>
    <cellStyle name="Total 15 3" xfId="4414" xr:uid="{229FCB60-4C06-460D-8D64-706A87768E2E}"/>
    <cellStyle name="Total 16" xfId="2629" xr:uid="{00000000-0005-0000-0000-0000470A0000}"/>
    <cellStyle name="Total 16 2" xfId="2630" xr:uid="{00000000-0005-0000-0000-0000480A0000}"/>
    <cellStyle name="Total 16 3" xfId="4415" xr:uid="{D6C90354-D681-452D-A98C-D438B0735741}"/>
    <cellStyle name="Total 17" xfId="3856" xr:uid="{5B4FD5EB-898C-4FDB-92A8-E672BC5D0641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3" xfId="4417" xr:uid="{D8AA3BB3-81F7-4E7E-A3CD-F5DB7E29711F}"/>
    <cellStyle name="Total 2 3" xfId="2634" xr:uid="{00000000-0005-0000-0000-00004C0A0000}"/>
    <cellStyle name="Total 2 3 2" xfId="2635" xr:uid="{00000000-0005-0000-0000-00004D0A0000}"/>
    <cellStyle name="Total 2 3 3" xfId="4418" xr:uid="{CCD050F8-24B5-4B86-9233-B647645E9A9C}"/>
    <cellStyle name="Total 2 4" xfId="2636" xr:uid="{00000000-0005-0000-0000-00004E0A0000}"/>
    <cellStyle name="Total 2 5" xfId="4416" xr:uid="{BCB705B8-A1CA-46E9-AFD2-30050196AF9E}"/>
    <cellStyle name="Total 3" xfId="2637" xr:uid="{00000000-0005-0000-0000-00004F0A0000}"/>
    <cellStyle name="Total 3 2" xfId="2638" xr:uid="{00000000-0005-0000-0000-0000500A0000}"/>
    <cellStyle name="Total 3 3" xfId="4419" xr:uid="{5A170C8B-7EFA-462E-9228-19EACAA9EA76}"/>
    <cellStyle name="Total 4" xfId="2639" xr:uid="{00000000-0005-0000-0000-0000510A0000}"/>
    <cellStyle name="Total 4 2" xfId="2640" xr:uid="{00000000-0005-0000-0000-0000520A0000}"/>
    <cellStyle name="Total 4 3" xfId="4420" xr:uid="{D207CF57-22AB-47D4-B83A-115F1A2716E7}"/>
    <cellStyle name="Total 5" xfId="2641" xr:uid="{00000000-0005-0000-0000-0000530A0000}"/>
    <cellStyle name="Total 5 2" xfId="2642" xr:uid="{00000000-0005-0000-0000-0000540A0000}"/>
    <cellStyle name="Total 5 3" xfId="4421" xr:uid="{896EB99C-F07B-4472-A647-6D225A489C1F}"/>
    <cellStyle name="Total 6" xfId="2643" xr:uid="{00000000-0005-0000-0000-0000550A0000}"/>
    <cellStyle name="Total 6 2" xfId="2644" xr:uid="{00000000-0005-0000-0000-0000560A0000}"/>
    <cellStyle name="Total 6 3" xfId="4422" xr:uid="{9BE6A657-43C7-4EE8-BCB4-4A098E7F35E9}"/>
    <cellStyle name="Total 7" xfId="2645" xr:uid="{00000000-0005-0000-0000-0000570A0000}"/>
    <cellStyle name="Total 7 2" xfId="2646" xr:uid="{00000000-0005-0000-0000-0000580A0000}"/>
    <cellStyle name="Total 7 3" xfId="4423" xr:uid="{81CFEDD0-6CBA-4094-8426-802C56466073}"/>
    <cellStyle name="Total 8" xfId="2647" xr:uid="{00000000-0005-0000-0000-0000590A0000}"/>
    <cellStyle name="Total 8 2" xfId="2648" xr:uid="{00000000-0005-0000-0000-00005A0A0000}"/>
    <cellStyle name="Total 8 3" xfId="4424" xr:uid="{0EE9CB1B-5C9A-4520-B2F2-A9515C5EB9B8}"/>
    <cellStyle name="Total 9" xfId="2649" xr:uid="{00000000-0005-0000-0000-00005B0A0000}"/>
    <cellStyle name="Total 9 2" xfId="2650" xr:uid="{00000000-0005-0000-0000-00005C0A0000}"/>
    <cellStyle name="Total 9 3" xfId="4425" xr:uid="{EB42C663-25EE-4D64-8326-9808F1BEE942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0.39599999999999991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9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9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78441</xdr:colOff>
      <xdr:row>37</xdr:row>
      <xdr:rowOff>67235</xdr:rowOff>
    </xdr:from>
    <xdr:to>
      <xdr:col>19</xdr:col>
      <xdr:colOff>373679</xdr:colOff>
      <xdr:row>40</xdr:row>
      <xdr:rowOff>13608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249204-3087-4563-A11E-29410043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7353" y="8875059"/>
          <a:ext cx="295238" cy="6299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201707</xdr:colOff>
      <xdr:row>99</xdr:row>
      <xdr:rowOff>145677</xdr:rowOff>
    </xdr:from>
    <xdr:to>
      <xdr:col>10</xdr:col>
      <xdr:colOff>496945</xdr:colOff>
      <xdr:row>103</xdr:row>
      <xdr:rowOff>13608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7DB99F-73AE-4B64-8AF2-4F38E6963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17089" y="19150853"/>
          <a:ext cx="295238" cy="6299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08148" y="813679"/>
          <a:ext cx="1484651" cy="176412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12</xdr:col>
      <xdr:colOff>124811</xdr:colOff>
      <xdr:row>20</xdr:row>
      <xdr:rowOff>15711</xdr:rowOff>
    </xdr:from>
    <xdr:to>
      <xdr:col>12</xdr:col>
      <xdr:colOff>139310</xdr:colOff>
      <xdr:row>37</xdr:row>
      <xdr:rowOff>144518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1531609F-2FDE-43D9-ADD4-376FF42FD0AC}"/>
            </a:ext>
          </a:extLst>
        </xdr:cNvPr>
        <xdr:cNvCxnSpPr/>
      </xdr:nvCxnSpPr>
      <xdr:spPr>
        <a:xfrm flipV="1">
          <a:off x="4243552" y="3076849"/>
          <a:ext cx="14499" cy="2703841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362533</xdr:colOff>
      <xdr:row>23</xdr:row>
      <xdr:rowOff>123528</xdr:rowOff>
    </xdr:from>
    <xdr:to>
      <xdr:col>13</xdr:col>
      <xdr:colOff>108150</xdr:colOff>
      <xdr:row>24</xdr:row>
      <xdr:rowOff>87101</xdr:rowOff>
    </xdr:to>
    <xdr:grpSp>
      <xdr:nvGrpSpPr>
        <xdr:cNvPr id="169" name="Group 168">
          <a:extLst>
            <a:ext uri="{FF2B5EF4-FFF2-40B4-BE49-F238E27FC236}">
              <a16:creationId xmlns:a16="http://schemas.microsoft.com/office/drawing/2014/main" id="{AA9C2278-8892-44A4-AE65-DDEDA29F6227}"/>
            </a:ext>
          </a:extLst>
        </xdr:cNvPr>
        <xdr:cNvGrpSpPr/>
      </xdr:nvGrpSpPr>
      <xdr:grpSpPr>
        <a:xfrm>
          <a:off x="4471890" y="3606957"/>
          <a:ext cx="126617" cy="1132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0" name="Oval 169">
            <a:extLst>
              <a:ext uri="{FF2B5EF4-FFF2-40B4-BE49-F238E27FC236}">
                <a16:creationId xmlns:a16="http://schemas.microsoft.com/office/drawing/2014/main" id="{B56A79C0-9E7B-0ED7-881B-8D469FD3DE1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0CDDAC4F-EC04-1D76-CDC2-F3E1FE6A1563}"/>
              </a:ext>
            </a:extLst>
          </xdr:cNvPr>
          <xdr:cNvCxnSpPr>
            <a:stCxn id="170" idx="1"/>
            <a:endCxn id="17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27D85E6C-A350-6438-00E0-AD978C122C30}"/>
              </a:ext>
            </a:extLst>
          </xdr:cNvPr>
          <xdr:cNvCxnSpPr>
            <a:stCxn id="170" idx="3"/>
            <a:endCxn id="17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125473</xdr:colOff>
      <xdr:row>23</xdr:row>
      <xdr:rowOff>55710</xdr:rowOff>
    </xdr:from>
    <xdr:to>
      <xdr:col>13</xdr:col>
      <xdr:colOff>279686</xdr:colOff>
      <xdr:row>24</xdr:row>
      <xdr:rowOff>65754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7E6F649C-8EAD-435D-8087-2C5D3F972BAF}"/>
            </a:ext>
          </a:extLst>
        </xdr:cNvPr>
        <xdr:cNvSpPr/>
      </xdr:nvSpPr>
      <xdr:spPr>
        <a:xfrm>
          <a:off x="4625214" y="3570107"/>
          <a:ext cx="154213" cy="1611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360435</xdr:colOff>
      <xdr:row>33</xdr:row>
      <xdr:rowOff>150561</xdr:rowOff>
    </xdr:from>
    <xdr:to>
      <xdr:col>13</xdr:col>
      <xdr:colOff>106052</xdr:colOff>
      <xdr:row>34</xdr:row>
      <xdr:rowOff>114134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1FC2E813-3289-4C75-9311-AB8DCCA1D3B2}"/>
            </a:ext>
          </a:extLst>
        </xdr:cNvPr>
        <xdr:cNvGrpSpPr/>
      </xdr:nvGrpSpPr>
      <xdr:grpSpPr>
        <a:xfrm>
          <a:off x="4469792" y="5130775"/>
          <a:ext cx="126617" cy="1132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1" name="Oval 180">
            <a:extLst>
              <a:ext uri="{FF2B5EF4-FFF2-40B4-BE49-F238E27FC236}">
                <a16:creationId xmlns:a16="http://schemas.microsoft.com/office/drawing/2014/main" id="{C534993C-2283-147C-92C3-3806D8EF6BE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E1674743-ADFA-3A3A-81BB-CA83F572A88E}"/>
              </a:ext>
            </a:extLst>
          </xdr:cNvPr>
          <xdr:cNvCxnSpPr>
            <a:stCxn id="181" idx="1"/>
            <a:endCxn id="1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1298C19C-081F-5709-0716-A18CCE175E91}"/>
              </a:ext>
            </a:extLst>
          </xdr:cNvPr>
          <xdr:cNvCxnSpPr>
            <a:stCxn id="181" idx="3"/>
            <a:endCxn id="1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74577</xdr:colOff>
      <xdr:row>21</xdr:row>
      <xdr:rowOff>23908</xdr:rowOff>
    </xdr:from>
    <xdr:to>
      <xdr:col>13</xdr:col>
      <xdr:colOff>85397</xdr:colOff>
      <xdr:row>37</xdr:row>
      <xdr:rowOff>45983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93EBDAAC-2AB9-41A3-A279-EE8C49BA6678}"/>
            </a:ext>
          </a:extLst>
        </xdr:cNvPr>
        <xdr:cNvCxnSpPr>
          <a:cxnSpLocks/>
        </xdr:cNvCxnSpPr>
      </xdr:nvCxnSpPr>
      <xdr:spPr>
        <a:xfrm flipH="1" flipV="1">
          <a:off x="4574318" y="3236132"/>
          <a:ext cx="10820" cy="2446023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65690</xdr:colOff>
      <xdr:row>27</xdr:row>
      <xdr:rowOff>13138</xdr:rowOff>
    </xdr:from>
    <xdr:to>
      <xdr:col>11</xdr:col>
      <xdr:colOff>373323</xdr:colOff>
      <xdr:row>33</xdr:row>
      <xdr:rowOff>72258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2980073F-58E1-4D5A-A5B9-0FED4F4EEFF4}"/>
            </a:ext>
          </a:extLst>
        </xdr:cNvPr>
        <xdr:cNvSpPr txBox="1"/>
      </xdr:nvSpPr>
      <xdr:spPr>
        <a:xfrm>
          <a:off x="2279431" y="4131879"/>
          <a:ext cx="1831633" cy="95906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TSALISS QOIF FARID</a:t>
          </a:r>
        </a:p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6.6 KVA</a:t>
          </a:r>
        </a:p>
      </xdr:txBody>
    </xdr:sp>
    <xdr:clientData/>
  </xdr:twoCellAnchor>
  <xdr:twoCellAnchor>
    <xdr:from>
      <xdr:col>13</xdr:col>
      <xdr:colOff>326155</xdr:colOff>
      <xdr:row>22</xdr:row>
      <xdr:rowOff>126736</xdr:rowOff>
    </xdr:from>
    <xdr:to>
      <xdr:col>15</xdr:col>
      <xdr:colOff>114947</xdr:colOff>
      <xdr:row>28</xdr:row>
      <xdr:rowOff>32844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269C1349-3367-498E-981E-A1A4BB93507D}"/>
            </a:ext>
          </a:extLst>
        </xdr:cNvPr>
        <xdr:cNvSpPr txBox="1"/>
      </xdr:nvSpPr>
      <xdr:spPr>
        <a:xfrm>
          <a:off x="4825896" y="3490046"/>
          <a:ext cx="550792" cy="81262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T1-393/163A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11</xdr:col>
      <xdr:colOff>325483</xdr:colOff>
      <xdr:row>24</xdr:row>
      <xdr:rowOff>106581</xdr:rowOff>
    </xdr:from>
    <xdr:to>
      <xdr:col>12</xdr:col>
      <xdr:colOff>371145</xdr:colOff>
      <xdr:row>26</xdr:row>
      <xdr:rowOff>67547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863E2B28-F6B3-445D-A7C0-ACA7F2C1DF40}"/>
            </a:ext>
          </a:extLst>
        </xdr:cNvPr>
        <xdr:cNvSpPr txBox="1"/>
      </xdr:nvSpPr>
      <xdr:spPr>
        <a:xfrm rot="19039143">
          <a:off x="4063224" y="3772064"/>
          <a:ext cx="426662" cy="263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10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11</xdr:col>
      <xdr:colOff>226962</xdr:colOff>
      <xdr:row>24</xdr:row>
      <xdr:rowOff>29772</xdr:rowOff>
    </xdr:from>
    <xdr:to>
      <xdr:col>12</xdr:col>
      <xdr:colOff>362533</xdr:colOff>
      <xdr:row>27</xdr:row>
      <xdr:rowOff>68259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70AAD6EC-079B-4623-8874-8225A6F8685E}"/>
            </a:ext>
          </a:extLst>
        </xdr:cNvPr>
        <xdr:cNvCxnSpPr>
          <a:cxnSpLocks/>
          <a:stCxn id="196" idx="0"/>
          <a:endCxn id="170" idx="2"/>
        </xdr:cNvCxnSpPr>
      </xdr:nvCxnSpPr>
      <xdr:spPr>
        <a:xfrm flipV="1">
          <a:off x="3964703" y="3695255"/>
          <a:ext cx="516571" cy="4917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160545</xdr:colOff>
      <xdr:row>27</xdr:row>
      <xdr:rowOff>7091</xdr:rowOff>
    </xdr:from>
    <xdr:to>
      <xdr:col>10</xdr:col>
      <xdr:colOff>298494</xdr:colOff>
      <xdr:row>27</xdr:row>
      <xdr:rowOff>67765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id="{6B3D51F7-11B7-40BF-8D2B-2BAA0D9CE31D}"/>
            </a:ext>
          </a:extLst>
        </xdr:cNvPr>
        <xdr:cNvSpPr/>
      </xdr:nvSpPr>
      <xdr:spPr>
        <a:xfrm>
          <a:off x="3523284" y="4082134"/>
          <a:ext cx="137949" cy="60674"/>
        </a:xfrm>
        <a:prstGeom prst="rect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163653</xdr:colOff>
      <xdr:row>27</xdr:row>
      <xdr:rowOff>68259</xdr:rowOff>
    </xdr:from>
    <xdr:to>
      <xdr:col>11</xdr:col>
      <xdr:colOff>290270</xdr:colOff>
      <xdr:row>28</xdr:row>
      <xdr:rowOff>31831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37EC01EA-2607-4958-BBEA-E8688D8F84C6}"/>
            </a:ext>
          </a:extLst>
        </xdr:cNvPr>
        <xdr:cNvGrpSpPr/>
      </xdr:nvGrpSpPr>
      <xdr:grpSpPr>
        <a:xfrm>
          <a:off x="3892010" y="4150402"/>
          <a:ext cx="126617" cy="1132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6" name="Oval 195">
            <a:extLst>
              <a:ext uri="{FF2B5EF4-FFF2-40B4-BE49-F238E27FC236}">
                <a16:creationId xmlns:a16="http://schemas.microsoft.com/office/drawing/2014/main" id="{7FFA74B8-3715-53C4-72DE-13DD032A7FB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7263598-1C99-5338-A4F5-4A07254DCB84}"/>
              </a:ext>
            </a:extLst>
          </xdr:cNvPr>
          <xdr:cNvCxnSpPr>
            <a:stCxn id="196" idx="1"/>
            <a:endCxn id="1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96BE7162-5A45-D1F8-F14C-60E0DCECD04F}"/>
              </a:ext>
            </a:extLst>
          </xdr:cNvPr>
          <xdr:cNvCxnSpPr>
            <a:stCxn id="196" idx="3"/>
            <a:endCxn id="1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289033</xdr:colOff>
      <xdr:row>27</xdr:row>
      <xdr:rowOff>137949</xdr:rowOff>
    </xdr:from>
    <xdr:to>
      <xdr:col>13</xdr:col>
      <xdr:colOff>26275</xdr:colOff>
      <xdr:row>32</xdr:row>
      <xdr:rowOff>111673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B5FF812-6D7D-487E-AB22-82CAB06E24EF}"/>
            </a:ext>
          </a:extLst>
        </xdr:cNvPr>
        <xdr:cNvSpPr txBox="1"/>
      </xdr:nvSpPr>
      <xdr:spPr>
        <a:xfrm>
          <a:off x="4026774" y="4256690"/>
          <a:ext cx="499242" cy="72258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</xdr:txBody>
    </xdr:sp>
    <xdr:clientData/>
  </xdr:twoCellAnchor>
  <xdr:twoCellAnchor>
    <xdr:from>
      <xdr:col>10</xdr:col>
      <xdr:colOff>354725</xdr:colOff>
      <xdr:row>27</xdr:row>
      <xdr:rowOff>124811</xdr:rowOff>
    </xdr:from>
    <xdr:to>
      <xdr:col>11</xdr:col>
      <xdr:colOff>163653</xdr:colOff>
      <xdr:row>27</xdr:row>
      <xdr:rowOff>125589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2B9341B-C2BF-44F7-B022-FC038F46C3A2}"/>
            </a:ext>
          </a:extLst>
        </xdr:cNvPr>
        <xdr:cNvCxnSpPr>
          <a:stCxn id="196" idx="2"/>
        </xdr:cNvCxnSpPr>
      </xdr:nvCxnSpPr>
      <xdr:spPr>
        <a:xfrm flipH="1" flipV="1">
          <a:off x="3711466" y="4243552"/>
          <a:ext cx="189928" cy="7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270315</xdr:colOff>
      <xdr:row>42</xdr:row>
      <xdr:rowOff>66260</xdr:rowOff>
    </xdr:from>
    <xdr:to>
      <xdr:col>21</xdr:col>
      <xdr:colOff>191360</xdr:colOff>
      <xdr:row>54</xdr:row>
      <xdr:rowOff>12195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6499FB-DE7B-4AFB-9EAB-42B86EB1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8054" y="6402456"/>
          <a:ext cx="2207045" cy="1867500"/>
        </a:xfrm>
        <a:prstGeom prst="rect">
          <a:avLst/>
        </a:prstGeom>
      </xdr:spPr>
    </xdr:pic>
    <xdr:clientData/>
  </xdr:twoCellAnchor>
  <xdr:twoCellAnchor>
    <xdr:from>
      <xdr:col>27</xdr:col>
      <xdr:colOff>217714</xdr:colOff>
      <xdr:row>51</xdr:row>
      <xdr:rowOff>0</xdr:rowOff>
    </xdr:from>
    <xdr:to>
      <xdr:col>27</xdr:col>
      <xdr:colOff>293914</xdr:colOff>
      <xdr:row>52</xdr:row>
      <xdr:rowOff>3313</xdr:rowOff>
    </xdr:to>
    <xdr:sp macro="" textlink="">
      <xdr:nvSpPr>
        <xdr:cNvPr id="89" name="Freeform: Shape 88">
          <a:extLst>
            <a:ext uri="{FF2B5EF4-FFF2-40B4-BE49-F238E27FC236}">
              <a16:creationId xmlns:a16="http://schemas.microsoft.com/office/drawing/2014/main" id="{FDCDCCBB-5EE6-41F1-A58E-6C65F08A162C}"/>
            </a:ext>
          </a:extLst>
        </xdr:cNvPr>
        <xdr:cNvSpPr/>
      </xdr:nvSpPr>
      <xdr:spPr>
        <a:xfrm>
          <a:off x="10137321" y="7810500"/>
          <a:ext cx="76200" cy="152992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136071</xdr:colOff>
      <xdr:row>52</xdr:row>
      <xdr:rowOff>13607</xdr:rowOff>
    </xdr:from>
    <xdr:to>
      <xdr:col>28</xdr:col>
      <xdr:colOff>193221</xdr:colOff>
      <xdr:row>53</xdr:row>
      <xdr:rowOff>53156</xdr:rowOff>
    </xdr:to>
    <xdr:sp macro="" textlink="">
      <xdr:nvSpPr>
        <xdr:cNvPr id="90" name="Freeform: Shape 89">
          <a:extLst>
            <a:ext uri="{FF2B5EF4-FFF2-40B4-BE49-F238E27FC236}">
              <a16:creationId xmlns:a16="http://schemas.microsoft.com/office/drawing/2014/main" id="{AE480CA6-D70E-400F-94AB-AFAAD47880FB}"/>
            </a:ext>
          </a:extLst>
        </xdr:cNvPr>
        <xdr:cNvSpPr/>
      </xdr:nvSpPr>
      <xdr:spPr>
        <a:xfrm>
          <a:off x="10436678" y="7973786"/>
          <a:ext cx="57150" cy="189227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588818</xdr:colOff>
      <xdr:row>11</xdr:row>
      <xdr:rowOff>0</xdr:rowOff>
    </xdr:from>
    <xdr:to>
      <xdr:col>18</xdr:col>
      <xdr:colOff>172536</xdr:colOff>
      <xdr:row>51</xdr:row>
      <xdr:rowOff>80717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5B1F5-164D-5B65-4C5E-84C2230A9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5545" y="1870364"/>
          <a:ext cx="7463491" cy="63152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3" t="s">
        <v>1134</v>
      </c>
      <c r="C4" s="523"/>
      <c r="D4" s="523"/>
      <c r="E4" s="523"/>
      <c r="F4" s="523"/>
      <c r="G4" s="523"/>
      <c r="H4" s="52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4" t="s">
        <v>0</v>
      </c>
      <c r="C7" s="524" t="s">
        <v>1</v>
      </c>
      <c r="D7" s="525" t="s">
        <v>42</v>
      </c>
      <c r="E7" s="525" t="s">
        <v>43</v>
      </c>
      <c r="F7" s="525" t="s">
        <v>1135</v>
      </c>
      <c r="G7" s="526" t="s">
        <v>41</v>
      </c>
      <c r="H7" s="522" t="s">
        <v>1042</v>
      </c>
      <c r="I7" s="522" t="s">
        <v>1137</v>
      </c>
      <c r="J7" s="522" t="s">
        <v>1026</v>
      </c>
      <c r="K7" s="516" t="s">
        <v>1024</v>
      </c>
      <c r="L7" s="517"/>
    </row>
    <row r="8" spans="1:12" ht="15" customHeight="1">
      <c r="B8" s="524"/>
      <c r="C8" s="524"/>
      <c r="D8" s="525"/>
      <c r="E8" s="525"/>
      <c r="F8" s="525"/>
      <c r="G8" s="526"/>
      <c r="H8" s="522"/>
      <c r="I8" s="522"/>
      <c r="J8" s="522"/>
      <c r="K8" s="518"/>
      <c r="L8" s="519"/>
    </row>
    <row r="9" spans="1:12" ht="15" customHeight="1">
      <c r="B9" s="524"/>
      <c r="C9" s="524"/>
      <c r="D9" s="525"/>
      <c r="E9" s="525"/>
      <c r="F9" s="525"/>
      <c r="G9" s="526"/>
      <c r="H9" s="522"/>
      <c r="I9" s="522"/>
      <c r="J9" s="522"/>
      <c r="K9" s="520"/>
      <c r="L9" s="52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6.6 kVA MCCB 10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50 kVA YNyn0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42757200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FCO Polymer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3</v>
      </c>
      <c r="G14" s="41">
        <f ca="1">IF(ISERROR(OFFSET('HARGA SATUAN'!$I$6,MATCH(C14,'HARGA SATUAN'!$C$7:$C$1492,0),0)),"",OFFSET('HARGA SATUAN'!$I$6,MATCH(C14,'HARGA SATUAN'!$C$7:$C$1492,0),0))</f>
        <v>848250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Lightning Arester (Polymer) 21 KV, 10 KA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725900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9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38</v>
      </c>
      <c r="G17" s="41">
        <f ca="1">IF(ISERROR(OFFSET('HARGA SATUAN'!$I$6,MATCH(C17,'HARGA SATUAN'!$C$7:$C$1492,0),0)),"",OFFSET('HARGA SATUAN'!$I$6,MATCH(C17,'HARGA SATUAN'!$C$7:$C$1492,0),0))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KWH MPB; 3P; 4W; 230/400 V; 5(80) A; Class 1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38">
        <f t="shared" ca="1" si="2"/>
        <v>1</v>
      </c>
      <c r="G18" s="41">
        <f ca="1">IF(ISERROR(OFFSET('HARGA SATUAN'!$I$6,MATCH(C18,'HARGA SATUAN'!$C$7:$C$1492,0),0)),"",OFFSET('HARGA SATUAN'!$I$6,MATCH(C18,'HARGA SATUAN'!$C$7:$C$1492,0),0))</f>
        <v>1719200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SUMIFS(RAB!$F$14:$F$83,RAB!$C$14:$C$83,C714)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SUMIFS(RAB!$F$14:$F$83,RAB!$C$14:$C$83,C715)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SUMIFS(RAB!$F$14:$F$83,RAB!$C$14:$C$83,C716)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SUMIFS(RAB!$F$14:$F$83,RAB!$C$14:$C$83,C717)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SUMIFS(RAB!$F$14:$F$83,RAB!$C$14:$C$83,C718)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SUMIFS(RAB!$F$14:$F$83,RAB!$C$14:$C$83,C719)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SUMIFS(RAB!$F$14:$F$83,RAB!$C$14:$C$83,C720)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SUMIFS(RAB!$F$14:$F$83,RAB!$C$14:$C$83,C721)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SUMIFS(RAB!$F$14:$F$83,RAB!$C$14:$C$83,C722)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SUMIFS(RAB!$F$14:$F$83,RAB!$C$14:$C$83,C723)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SUMIFS(RAB!$F$14:$F$83,RAB!$C$14:$C$83,C724)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SUMIFS(RAB!$F$14:$F$83,RAB!$C$14:$C$83,C725)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SUMIFS(RAB!$F$14:$F$83,RAB!$C$14:$C$83,C726)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SUMIFS(RAB!$F$14:$F$83,RAB!$C$14:$C$83,C727)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SUMIFS(RAB!$F$14:$F$83,RAB!$C$14:$C$83,C728)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SUMIFS(RAB!$F$14:$F$83,RAB!$C$14:$C$83,C729)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SUMIFS(RAB!$F$14:$F$83,RAB!$C$14:$C$83,C730)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SUMIFS(RAB!$F$14:$F$83,RAB!$C$14:$C$83,C731)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SUMIFS(RAB!$F$14:$F$83,RAB!$C$14:$C$83,C732)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SUMIFS(RAB!$F$14:$F$83,RAB!$C$14:$C$83,C733)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SUMIFS(RAB!$F$14:$F$83,RAB!$C$14:$C$83,C734)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SUMIFS(RAB!$F$14:$F$83,RAB!$C$14:$C$83,C735)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SUMIFS(RAB!$F$14:$F$83,RAB!$C$14:$C$83,C736)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SUMIFS(RAB!$F$14:$F$83,RAB!$C$14:$C$83,C737)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SUMIFS(RAB!$F$14:$F$83,RAB!$C$14:$C$83,C738)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SUMIFS(RAB!$F$14:$F$83,RAB!$C$14:$C$83,C739)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SUMIFS(RAB!$F$14:$F$83,RAB!$C$14:$C$83,C740)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SUMIFS(RAB!$F$14:$F$83,RAB!$C$14:$C$83,C741)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SUMIFS(RAB!$F$14:$F$83,RAB!$C$14:$C$83,C742)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SUMIFS(RAB!$F$14:$F$83,RAB!$C$14:$C$83,C743)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SUMIFS(RAB!$F$14:$F$83,RAB!$C$14:$C$83,C744)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SUMIFS(RAB!$F$14:$F$83,RAB!$C$14:$C$83,C745)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SUMIFS(RAB!$F$14:$F$83,RAB!$C$14:$C$83,C746)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SUMIFS(RAB!$F$14:$F$83,RAB!$C$14:$C$83,C747)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SUMIFS(RAB!$F$14:$F$83,RAB!$C$14:$C$83,C748)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SUMIFS(RAB!$F$14:$F$83,RAB!$C$14:$C$83,C749)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SUMIFS(RAB!$F$14:$F$83,RAB!$C$14:$C$83,C750)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SUMIFS(RAB!$F$14:$F$83,RAB!$C$14:$C$83,C751)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SUMIFS(RAB!$F$14:$F$83,RAB!$C$14:$C$83,C752)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SUMIFS(RAB!$F$14:$F$83,RAB!$C$14:$C$83,C753)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SUMIFS(RAB!$F$14:$F$83,RAB!$C$14:$C$83,C754)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SUMIFS(RAB!$F$14:$F$83,RAB!$C$14:$C$83,C755)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SUMIFS(RAB!$F$14:$F$83,RAB!$C$14:$C$83,C756)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SUMIFS(RAB!$F$14:$F$83,RAB!$C$14:$C$83,C757)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SUMIFS(RAB!$F$14:$F$83,RAB!$C$14:$C$83,C758)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SUMIFS(RAB!$F$14:$F$83,RAB!$C$14:$C$83,C759)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SUMIFS(RAB!$F$14:$F$83,RAB!$C$14:$C$83,C760)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SUMIFS(RAB!$F$14:$F$83,RAB!$C$14:$C$83,C761)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SUMIFS(RAB!$F$14:$F$83,RAB!$C$14:$C$83,C762)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SUMIFS(RAB!$F$14:$F$83,RAB!$C$14:$C$83,C763)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SUMIFS(RAB!$F$14:$F$83,RAB!$C$14:$C$83,C764)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SUMIFS(RAB!$F$14:$F$83,RAB!$C$14:$C$83,C765)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SUMIFS(RAB!$F$14:$F$83,RAB!$C$14:$C$83,C766)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SUMIFS(RAB!$F$14:$F$83,RAB!$C$14:$C$83,C767)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SUMIFS(RAB!$F$14:$F$83,RAB!$C$14:$C$83,C768)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SUMIFS(RAB!$F$14:$F$83,RAB!$C$14:$C$83,C769)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SUMIFS(RAB!$F$14:$F$83,RAB!$C$14:$C$83,C770)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SUMIFS(RAB!$F$14:$F$83,RAB!$C$14:$C$83,C771)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SUMIFS(RAB!$F$14:$F$83,RAB!$C$14:$C$83,C772)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SUMIFS(RAB!$F$14:$F$83,RAB!$C$14:$C$83,C773)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SUMIFS(RAB!$F$14:$F$83,RAB!$C$14:$C$83,C774)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SUMIFS(RAB!$F$14:$F$83,RAB!$C$14:$C$83,C775)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SUMIFS(RAB!$F$14:$F$83,RAB!$C$14:$C$83,C776)</f>
        <v>1</v>
      </c>
      <c r="E776" s="26">
        <f t="shared" ca="1" si="33"/>
        <v>1</v>
      </c>
      <c r="F776" s="26">
        <f ca="1">IF(D776=0,0,SUM($E$713:E776))</f>
        <v>1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SUMIFS(RAB!$F$14:$F$83,RAB!$C$14:$C$83,C777)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SUMIFS(RAB!$F$14:$F$83,RAB!$C$14:$C$83,C778)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SUMIFS(RAB!$F$14:$F$83,RAB!$C$14:$C$83,C779)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SUMIFS(RAB!$F$14:$F$83,RAB!$C$14:$C$83,C780)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SUMIFS(RAB!$F$14:$F$83,RAB!$C$14:$C$83,C781)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SUMIFS(RAB!$F$14:$F$83,RAB!$C$14:$C$83,C782)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SUMIFS(RAB!$F$14:$F$83,RAB!$C$14:$C$83,C783)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SUMIFS(RAB!$F$14:$F$83,RAB!$C$14:$C$83,C784)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SUMIFS(RAB!$F$14:$F$83,RAB!$C$14:$C$83,C785)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SUMIFS(RAB!$F$14:$F$83,RAB!$C$14:$C$83,C786)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SUMIFS(RAB!$F$14:$F$83,RAB!$C$14:$C$83,C787)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SUMIFS(RAB!$F$14:$F$83,RAB!$C$14:$C$83,C788)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SUMIFS(RAB!$F$14:$F$83,RAB!$C$14:$C$83,C789)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SUMIFS(RAB!$F$14:$F$83,RAB!$C$14:$C$83,C790)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SUMIFS(RAB!$F$14:$F$83,RAB!$C$14:$C$83,C791)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SUMIFS(RAB!$F$14:$F$83,RAB!$C$14:$C$83,C792)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SUMIFS(RAB!$F$14:$F$83,RAB!$C$14:$C$83,C793)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SUMIFS(RAB!$F$14:$F$83,RAB!$C$14:$C$83,C794)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SUMIFS(RAB!$F$14:$F$83,RAB!$C$14:$C$83,C795)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SUMIFS(RAB!$F$14:$F$83,RAB!$C$14:$C$83,C796)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SUMIFS(RAB!$F$14:$F$83,RAB!$C$14:$C$83,C797)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SUMIFS(RAB!$F$14:$F$83,RAB!$C$14:$C$83,C798)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SUMIFS(RAB!$F$14:$F$83,RAB!$C$14:$C$83,C799)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SUMIFS(RAB!$F$14:$F$83,RAB!$C$14:$C$83,C800)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SUMIFS(RAB!$F$14:$F$83,RAB!$C$14:$C$83,C801)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SUMIFS(RAB!$F$14:$F$83,RAB!$C$14:$C$83,C802)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SUMIFS(RAB!$F$14:$F$83,RAB!$C$14:$C$83,C803)</f>
        <v>1</v>
      </c>
      <c r="E803" s="26">
        <f t="shared" ca="1" si="34"/>
        <v>1</v>
      </c>
      <c r="F803" s="26">
        <f ca="1">IF(D803=0,0,SUM($E$713:E803))</f>
        <v>2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SUMIFS(RAB!$F$14:$F$83,RAB!$C$14:$C$83,C804)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SUMIFS(RAB!$F$14:$F$83,RAB!$C$14:$C$83,C805)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SUMIFS(RAB!$F$14:$F$83,RAB!$C$14:$C$83,C806)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SUMIFS(RAB!$F$14:$F$83,RAB!$C$14:$C$83,C807)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SUMIFS(RAB!$F$14:$F$83,RAB!$C$14:$C$83,C808)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SUMIFS(RAB!$F$14:$F$83,RAB!$C$14:$C$83,C809)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SUMIFS(RAB!$F$14:$F$83,RAB!$C$14:$C$83,C810)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SUMIFS(RAB!$F$14:$F$83,RAB!$C$14:$C$83,C811)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SUMIFS(RAB!$F$14:$F$83,RAB!$C$14:$C$83,C812)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SUMIFS(RAB!$F$14:$F$83,RAB!$C$14:$C$83,C813)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SUMIFS(RAB!$F$14:$F$83,RAB!$C$14:$C$83,C814)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SUMIFS(RAB!$F$14:$F$83,RAB!$C$14:$C$83,C815)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SUMIFS(RAB!$F$14:$F$83,RAB!$C$14:$C$83,C816)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SUMIFS(RAB!$F$14:$F$83,RAB!$C$14:$C$83,C817)</f>
        <v>3</v>
      </c>
      <c r="E817" s="26">
        <f t="shared" ca="1" si="34"/>
        <v>1</v>
      </c>
      <c r="F817" s="26">
        <f ca="1">IF(D817=0,0,SUM($E$713:E817))</f>
        <v>3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SUMIFS(RAB!$F$14:$F$83,RAB!$C$14:$C$83,C818)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SUMIFS(RAB!$F$14:$F$83,RAB!$C$14:$C$83,C819)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SUMIFS(RAB!$F$14:$F$83,RAB!$C$14:$C$83,C820)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SUMIFS(RAB!$F$14:$F$83,RAB!$C$14:$C$83,C821)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SUMIFS(RAB!$F$14:$F$83,RAB!$C$14:$C$83,C822)</f>
        <v>3</v>
      </c>
      <c r="E822" s="26">
        <f t="shared" ca="1" si="34"/>
        <v>1</v>
      </c>
      <c r="F822" s="26">
        <f ca="1">IF(D822=0,0,SUM($E$713:E822))</f>
        <v>4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SUMIFS(RAB!$F$14:$F$83,RAB!$C$14:$C$83,C823)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SUMIFS(RAB!$F$14:$F$83,RAB!$C$14:$C$83,C824)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SUMIFS(RAB!$F$14:$F$83,RAB!$C$14:$C$83,C825)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SUMIFS(RAB!$F$14:$F$83,RAB!$C$14:$C$83,C826)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SUMIFS(RAB!$F$14:$F$83,RAB!$C$14:$C$83,C827)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SUMIFS(RAB!$F$14:$F$83,RAB!$C$14:$C$83,C828)</f>
        <v>9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SUMIFS(RAB!$F$14:$F$83,RAB!$C$14:$C$83,C829)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SUMIFS(RAB!$F$14:$F$83,RAB!$C$14:$C$83,C830)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SUMIFS(RAB!$F$14:$F$83,RAB!$C$14:$C$83,C831)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SUMIFS(RAB!$F$14:$F$83,RAB!$C$14:$C$83,C832)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SUMIFS(RAB!$F$14:$F$83,RAB!$C$14:$C$83,C833)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SUMIFS(RAB!$F$14:$F$83,RAB!$C$14:$C$83,C834)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SUMIFS(RAB!$F$14:$F$83,RAB!$C$14:$C$83,C835)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SUMIFS(RAB!$F$14:$F$83,RAB!$C$14:$C$83,C836)</f>
        <v>38</v>
      </c>
      <c r="E836" s="26">
        <f t="shared" ca="1" si="34"/>
        <v>1</v>
      </c>
      <c r="F836" s="26">
        <f ca="1">IF(D836=0,0,SUM($E$713:E836))</f>
        <v>6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SUMIFS(RAB!$F$14:$F$83,RAB!$C$14:$C$83,C837)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SUMIFS(RAB!$F$14:$F$83,RAB!$C$14:$C$83,C838)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SUMIFS(RAB!$F$14:$F$83,RAB!$C$14:$C$83,C839)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SUMIFS(RAB!$F$14:$F$83,RAB!$C$14:$C$83,C840)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SUMIFS(RAB!$F$14:$F$83,RAB!$C$14:$C$83,C841)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SUMIFS(RAB!$F$14:$F$83,RAB!$C$14:$C$83,C842)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SUMIFS(RAB!$F$14:$F$83,RAB!$C$14:$C$83,C843)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SUMIFS(RAB!$F$14:$F$83,RAB!$C$14:$C$83,C844)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SUMIFS(RAB!$F$14:$F$83,RAB!$C$14:$C$83,C845)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SUMIFS(RAB!$F$14:$F$83,RAB!$C$14:$C$83,C846)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SUMIFS(RAB!$F$14:$F$83,RAB!$C$14:$C$83,C847)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SUMIFS(RAB!$F$14:$F$83,RAB!$C$14:$C$83,C848)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SUMIFS(RAB!$F$14:$F$83,RAB!$C$14:$C$83,C849)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SUMIFS(RAB!$F$14:$F$83,RAB!$C$14:$C$83,C850)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SUMIFS(RAB!$F$14:$F$83,RAB!$C$14:$C$83,C851)</f>
        <v>1</v>
      </c>
      <c r="E851" s="26">
        <f t="shared" ca="1" si="35"/>
        <v>1</v>
      </c>
      <c r="F851" s="26">
        <f ca="1">IF(D851=0,0,SUM($E$713:E851))</f>
        <v>7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SUMIFS(RAB!$F$14:$F$83,RAB!$C$14:$C$83,C852)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SUMIFS(RAB!$F$14:$F$83,RAB!$C$14:$C$83,C853)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SUMIFS(RAB!$F$14:$F$83,RAB!$C$14:$C$83,C854)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SUMIFS(RAB!$F$14:$F$83,RAB!$C$14:$C$83,C855)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SUMIFS(RAB!$F$14:$F$83,RAB!$C$14:$C$83,C856)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SUMIFS(RAB!$F$14:$F$83,RAB!$C$14:$C$83,C857)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SUMIFS(RAB!$F$14:$F$83,RAB!$C$14:$C$83,C858)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SUMIFS(RAB!$F$14:$F$83,RAB!$C$14:$C$83,C859)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SUMIFS(RAB!$F$14:$F$83,RAB!$C$14:$C$83,C860)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SUMIFS(RAB!$F$14:$F$83,RAB!$C$14:$C$83,C861)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SUMIFS(RAB!$F$14:$F$83,RAB!$C$14:$C$83,C862)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SUMIFS(RAB!$F$14:$F$83,RAB!$C$14:$C$83,C863)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SUMIFS(RAB!$F$14:$F$83,RAB!$C$14:$C$83,C864)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SUMIFS(RAB!$F$14:$F$83,RAB!$C$14:$C$83,C865)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SUMIFS(RAB!$F$14:$F$83,RAB!$C$14:$C$83,C866)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SUMIFS(RAB!$F$14:$F$83,RAB!$C$14:$C$83,C867)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SUMIFS(RAB!$F$14:$F$83,RAB!$C$14:$C$83,C868)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SUMIFS(RAB!$F$14:$F$83,RAB!$C$14:$C$83,C869)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SUMIFS(RAB!$F$14:$F$83,RAB!$C$14:$C$83,C870)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SUMIFS(RAB!$F$14:$F$83,RAB!$C$14:$C$83,C871)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SUMIFS(RAB!$F$14:$F$83,RAB!$C$14:$C$83,C872)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SUMIFS(RAB!$F$14:$F$83,RAB!$C$14:$C$83,C873)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SUMIFS(RAB!$F$14:$F$83,RAB!$C$14:$C$83,C874)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SUMIFS(RAB!$F$14:$F$83,RAB!$C$14:$C$83,C875)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SUMIFS(RAB!$F$14:$F$83,RAB!$C$14:$C$83,C876)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SUMIFS(RAB!$F$14:$F$83,RAB!$C$14:$C$83,C877)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SUMIFS(RAB!$F$14:$F$83,RAB!$C$14:$C$83,C878)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SUMIFS(RAB!$F$14:$F$83,RAB!$C$14:$C$83,C879)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SUMIFS(RAB!$F$14:$F$83,RAB!$C$14:$C$83,C880)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SUMIFS(RAB!$F$14:$F$83,RAB!$C$14:$C$83,C881)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SUMIFS(RAB!$F$14:$F$83,RAB!$C$14:$C$83,C882)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SUMIFS(RAB!$F$14:$F$83,RAB!$C$14:$C$83,C883)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SUMIFS(RAB!$F$14:$F$83,RAB!$C$14:$C$83,C884)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SUMIFS(RAB!$F$14:$F$83,RAB!$C$14:$C$83,C885)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SUMIFS(RAB!$F$14:$F$83,RAB!$C$14:$C$83,C886)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SUMIFS(RAB!$F$14:$F$83,RAB!$C$14:$C$83,C887)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SUMIFS(RAB!$F$14:$F$83,RAB!$C$14:$C$83,C888)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SUMIFS(RAB!$F$14:$F$83,RAB!$C$14:$C$83,C889)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SUMIFS(RAB!$F$14:$F$83,RAB!$C$14:$C$83,C890)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SUMIFS(RAB!$F$14:$F$83,RAB!$C$14:$C$83,C891)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SUMIFS(RAB!$F$14:$F$83,RAB!$C$14:$C$83,C892)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SUMIFS(RAB!$F$14:$F$83,RAB!$C$14:$C$83,C893)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SUMIFS(RAB!$F$14:$F$83,RAB!$C$14:$C$83,C894)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SUMIFS(RAB!$F$14:$F$83,RAB!$C$14:$C$83,C895)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SUMIFS(RAB!$F$14:$F$83,RAB!$C$14:$C$83,C896)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SUMIFS(RAB!$F$14:$F$83,RAB!$C$14:$C$83,C897)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SUMIFS(RAB!$F$14:$F$83,RAB!$C$14:$C$83,C898)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SUMIFS(RAB!$F$14:$F$83,RAB!$C$14:$C$83,C899)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SUMIFS(RAB!$F$14:$F$83,RAB!$C$14:$C$83,C900)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SUMIFS(RAB!$F$14:$F$83,RAB!$C$14:$C$83,C901)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SUMIFS(RAB!$F$14:$F$83,RAB!$C$14:$C$83,C902)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SUMIFS(RAB!$F$14:$F$83,RAB!$C$14:$C$83,C903)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SUMIFS(RAB!$F$14:$F$83,RAB!$C$14:$C$83,C904)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SUMIFS(RAB!$F$14:$F$83,RAB!$C$14:$C$83,C905)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SUMIFS(RAB!$F$14:$F$83,RAB!$C$14:$C$83,C906)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SUMIFS(RAB!$F$14:$F$83,RAB!$C$14:$C$83,C907)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SUMIFS(RAB!$F$14:$F$83,RAB!$C$14:$C$83,C908)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SUMIFS(RAB!$F$14:$F$83,RAB!$C$14:$C$83,C909)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SUMIFS(RAB!$F$14:$F$83,RAB!$C$14:$C$83,C910)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SUMIFS(RAB!$F$14:$F$83,RAB!$C$14:$C$83,C911)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SUMIFS(RAB!$F$14:$F$83,RAB!$C$14:$C$83,C912)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SUMIFS(RAB!$F$14:$F$83,RAB!$C$14:$C$83,C913)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SUMIFS(RAB!$F$14:$F$83,RAB!$C$14:$C$83,C914)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SUMIFS(RAB!$F$14:$F$83,RAB!$C$14:$C$83,C915)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SUMIFS(RAB!$F$14:$F$83,RAB!$C$14:$C$83,C916)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SUMIFS(RAB!$F$14:$F$83,RAB!$C$14:$C$83,C917)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SUMIFS(RAB!$F$14:$F$83,RAB!$C$14:$C$83,C918)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SUMIFS(RAB!$F$14:$F$83,RAB!$C$14:$C$83,C919)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SUMIFS(RAB!$F$14:$F$83,RAB!$C$14:$C$83,C920)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SUMIFS(RAB!$F$14:$F$83,RAB!$C$14:$C$83,C921)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SUMIFS(RAB!$F$14:$F$83,RAB!$C$14:$C$83,C922)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SUMIFS(RAB!$F$14:$F$83,RAB!$C$14:$C$83,C923)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SUMIFS(RAB!$F$14:$F$83,RAB!$C$14:$C$83,C924)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SUMIFS(RAB!$F$14:$F$83,RAB!$C$14:$C$83,C925)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SUMIFS(RAB!$F$14:$F$83,RAB!$C$14:$C$83,C926)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SUMIFS(RAB!$F$14:$F$83,RAB!$C$14:$C$83,C927)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SUMIFS(RAB!$F$14:$F$83,RAB!$C$14:$C$83,C928)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SUMIFS(RAB!$F$14:$F$83,RAB!$C$14:$C$83,C929)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SUMIFS(RAB!$F$14:$F$83,RAB!$C$14:$C$83,C930)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SUMIFS(RAB!$F$14:$F$83,RAB!$C$14:$C$83,C931)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SUMIFS(RAB!$F$14:$F$83,RAB!$C$14:$C$83,C932)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SUMIFS(RAB!$F$14:$F$83,RAB!$C$14:$C$83,C933)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SUMIFS(RAB!$F$14:$F$83,RAB!$C$14:$C$83,C934)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SUMIFS(RAB!$F$14:$F$83,RAB!$C$14:$C$83,C935)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SUMIFS(RAB!$F$14:$F$83,RAB!$C$14:$C$83,C936)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SUMIFS(RAB!$F$14:$F$83,RAB!$C$14:$C$83,C937)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SUMIFS(RAB!$F$14:$F$83,RAB!$C$14:$C$83,C938)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SUMIFS(RAB!$F$14:$F$83,RAB!$C$14:$C$83,C939)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SUMIFS(RAB!$F$14:$F$83,RAB!$C$14:$C$83,C940)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SUMIFS(RAB!$F$14:$F$83,RAB!$C$14:$C$83,C941)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SUMIFS(RAB!$F$14:$F$83,RAB!$C$14:$C$83,C942)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SUMIFS(RAB!$F$14:$F$83,RAB!$C$14:$C$83,C943)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SUMIFS(RAB!$F$14:$F$83,RAB!$C$14:$C$83,C944)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SUMIFS(RAB!$F$14:$F$83,RAB!$C$14:$C$83,C945)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SUMIFS(RAB!$F$14:$F$83,RAB!$C$14:$C$83,C946)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SUMIFS(RAB!$F$14:$F$83,RAB!$C$14:$C$83,C947)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SUMIFS(RAB!$F$14:$F$83,RAB!$C$14:$C$83,C948)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SUMIFS(RAB!$F$14:$F$83,RAB!$C$14:$C$83,C949)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SUMIFS(RAB!$F$14:$F$83,RAB!$C$14:$C$83,C950)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SUMIFS(RAB!$F$14:$F$83,RAB!$C$14:$C$83,C951)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SUMIFS(RAB!$F$14:$F$83,RAB!$C$14:$C$83,C952)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SUMIFS(RAB!$F$14:$F$83,RAB!$C$14:$C$83,C953)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SUMIFS(RAB!$F$14:$F$83,RAB!$C$14:$C$83,C954)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SUMIFS(RAB!$F$14:$F$83,RAB!$C$14:$C$83,C955)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SUMIFS(RAB!$F$14:$F$83,RAB!$C$14:$C$83,C956)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SUMIFS(RAB!$F$14:$F$83,RAB!$C$14:$C$83,C957)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SUMIFS(RAB!$F$14:$F$83,RAB!$C$14:$C$83,C958)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SUMIFS(RAB!$F$14:$F$83,RAB!$C$14:$C$83,C959)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SUMIFS(RAB!$F$14:$F$83,RAB!$C$14:$C$83,C960)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SUMIFS(RAB!$F$14:$F$83,RAB!$C$14:$C$83,C961)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SUMIFS(RAB!$F$14:$F$83,RAB!$C$14:$C$83,C962)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SUMIFS(RAB!$F$14:$F$83,RAB!$C$14:$C$83,C963)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SUMIFS(RAB!$F$14:$F$83,RAB!$C$14:$C$83,C964)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SUMIFS(RAB!$F$14:$F$83,RAB!$C$14:$C$83,C965)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SUMIFS(RAB!$F$14:$F$83,RAB!$C$14:$C$83,C966)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SUMIFS(RAB!$F$14:$F$83,RAB!$C$14:$C$83,C967)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SUMIFS(RAB!$F$14:$F$83,RAB!$C$14:$C$83,C968)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SUMIFS(RAB!$F$14:$F$83,RAB!$C$14:$C$83,C969)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SUMIFS(RAB!$F$14:$F$83,RAB!$C$14:$C$83,C970)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SUMIFS(RAB!$F$14:$F$83,RAB!$C$14:$C$83,C971)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SUMIFS(RAB!$F$14:$F$83,RAB!$C$14:$C$83,C972)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SUMIFS(RAB!$F$14:$F$83,RAB!$C$14:$C$83,C973)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SUMIFS(RAB!$F$14:$F$83,RAB!$C$14:$C$83,C974)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SUMIFS(RAB!$F$14:$F$83,RAB!$C$14:$C$83,C975)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SUMIFS(RAB!$F$14:$F$83,RAB!$C$14:$C$83,C976)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SUMIFS(RAB!$F$14:$F$83,RAB!$C$14:$C$83,C977)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SUMIFS(RAB!$F$14:$F$83,RAB!$C$14:$C$83,C978)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SUMIFS(RAB!$F$14:$F$83,RAB!$C$14:$C$83,C979)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SUMIFS(RAB!$F$14:$F$83,RAB!$C$14:$C$83,C980)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SUMIFS(RAB!$F$14:$F$83,RAB!$C$14:$C$83,C981)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SUMIFS(RAB!$F$14:$F$83,RAB!$C$14:$C$83,C982)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SUMIFS(RAB!$F$14:$F$83,RAB!$C$14:$C$83,C983)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SUMIFS(RAB!$F$14:$F$83,RAB!$C$14:$C$83,C984)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SUMIFS(RAB!$F$14:$F$83,RAB!$C$14:$C$83,C985)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SUMIFS(RAB!$F$14:$F$83,RAB!$C$14:$C$83,C986)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SUMIFS(RAB!$F$14:$F$83,RAB!$C$14:$C$83,C987)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SUMIFS(RAB!$F$14:$F$83,RAB!$C$14:$C$83,C988)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SUMIFS(RAB!$F$14:$F$83,RAB!$C$14:$C$83,C989)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SUMIFS(RAB!$F$14:$F$83,RAB!$C$14:$C$83,C990)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SUMIFS(RAB!$F$14:$F$83,RAB!$C$14:$C$83,C991)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SUMIFS(RAB!$F$14:$F$83,RAB!$C$14:$C$83,C992)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SUMIFS(RAB!$F$14:$F$83,RAB!$C$14:$C$83,C993)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SUMIFS(RAB!$F$14:$F$83,RAB!$C$14:$C$83,C994)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SUMIFS(RAB!$F$14:$F$83,RAB!$C$14:$C$83,C995)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SUMIFS(RAB!$F$14:$F$83,RAB!$C$14:$C$83,C996)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SUMIFS(RAB!$F$14:$F$83,RAB!$C$14:$C$83,C997)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SUMIFS(RAB!$F$14:$F$83,RAB!$C$14:$C$83,C998)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SUMIFS(RAB!$F$14:$F$83,RAB!$C$14:$C$83,C999)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SUMIFS(RAB!$F$14:$F$83,RAB!$C$14:$C$83,C1000)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SUMIFS(RAB!$F$14:$F$83,RAB!$C$14:$C$83,C1001)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SUMIFS(RAB!$F$14:$F$83,RAB!$C$14:$C$83,C1002)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SUMIFS(RAB!$F$14:$F$83,RAB!$C$14:$C$83,C1003)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SUMIFS(RAB!$F$14:$F$83,RAB!$C$14:$C$83,C1004)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SUMIFS(RAB!$F$14:$F$83,RAB!$C$14:$C$83,C1005)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SUMIFS(RAB!$F$14:$F$83,RAB!$C$14:$C$83,C1006)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SUMIFS(RAB!$F$14:$F$83,RAB!$C$14:$C$83,C1007)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SUMIFS(RAB!$F$14:$F$83,RAB!$C$14:$C$83,C1008)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SUMIFS(RAB!$F$14:$F$83,RAB!$C$14:$C$83,C1009)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SUMIFS(RAB!$F$14:$F$83,RAB!$C$14:$C$83,C1010)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SUMIFS(RAB!$F$14:$F$83,RAB!$C$14:$C$83,C1011)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SUMIFS(RAB!$F$14:$F$83,RAB!$C$14:$C$83,C1012)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SUMIFS(RAB!$F$14:$F$83,RAB!$C$14:$C$83,C1013)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SUMIFS(RAB!$F$14:$F$83,RAB!$C$14:$C$83,C1014)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SUMIFS(RAB!$F$14:$F$83,RAB!$C$14:$C$83,C1015)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SUMIFS(RAB!$F$14:$F$83,RAB!$C$14:$C$83,C1016)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SUMIFS(RAB!$F$14:$F$83,RAB!$C$14:$C$83,C1017)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SUMIFS(RAB!$F$14:$F$83,RAB!$C$14:$C$83,C1018)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SUMIFS(RAB!$F$14:$F$83,RAB!$C$14:$C$83,C1019)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SUMIFS(RAB!$F$14:$F$83,RAB!$C$14:$C$83,C1020)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SUMIFS(RAB!$F$14:$F$83,RAB!$C$14:$C$83,C1021)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SUMIFS(RAB!$F$14:$F$83,RAB!$C$14:$C$83,C1022)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SUMIFS(RAB!$F$14:$F$83,RAB!$C$14:$C$83,C1023)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SUMIFS(RAB!$F$14:$F$83,RAB!$C$14:$C$83,C1024)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SUMIFS(RAB!$F$14:$F$83,RAB!$C$14:$C$83,C1025)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SUMIFS(RAB!$F$14:$F$83,RAB!$C$14:$C$83,C1026)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SUMIFS(RAB!$F$14:$F$83,RAB!$C$14:$C$83,C1027)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SUMIFS(RAB!$F$14:$F$83,RAB!$C$14:$C$83,C1028)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SUMIFS(RAB!$F$14:$F$83,RAB!$C$14:$C$83,C1029)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SUMIFS(RAB!$F$14:$F$83,RAB!$C$14:$C$83,C1030)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SUMIFS(RAB!$F$14:$F$83,RAB!$C$14:$C$83,C1031)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SUMIFS(RAB!$F$14:$F$83,RAB!$C$14:$C$83,C1032)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SUMIFS(RAB!$F$14:$F$83,RAB!$C$14:$C$83,C1033)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SUMIFS(RAB!$F$14:$F$83,RAB!$C$14:$C$83,C1034)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SUMIFS(RAB!$F$14:$F$83,RAB!$C$14:$C$83,C1035)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SUMIFS(RAB!$F$14:$F$83,RAB!$C$14:$C$83,C1036)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SUMIFS(RAB!$F$14:$F$83,RAB!$C$14:$C$83,C1037)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SUMIFS(RAB!$F$14:$F$83,RAB!$C$14:$C$83,C1038)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SUMIFS(RAB!$F$14:$F$83,RAB!$C$14:$C$83,C1039)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SUMIFS(RAB!$F$14:$F$83,RAB!$C$14:$C$83,C1040)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SUMIFS(RAB!$F$14:$F$83,RAB!$C$14:$C$83,C1041)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SUMIFS(RAB!$F$14:$F$83,RAB!$C$14:$C$83,C1042)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SUMIFS(RAB!$F$14:$F$83,RAB!$C$14:$C$83,C1043)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SUMIFS(RAB!$F$14:$F$83,RAB!$C$14:$C$83,C1044)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SUMIFS(RAB!$F$14:$F$83,RAB!$C$14:$C$83,C1045)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SUMIFS(RAB!$F$14:$F$83,RAB!$C$14:$C$83,C1046)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SUMIFS(RAB!$F$14:$F$83,RAB!$C$14:$C$83,C1047)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SUMIFS(RAB!$F$14:$F$83,RAB!$C$14:$C$83,C1048)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SUMIFS(RAB!$F$14:$F$83,RAB!$C$14:$C$83,C1049)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SUMIFS(RAB!$F$14:$F$83,RAB!$C$14:$C$83,C1050)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SUMIFS(RAB!$F$14:$F$83,RAB!$C$14:$C$83,C1051)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SUMIFS(RAB!$F$14:$F$83,RAB!$C$14:$C$83,C1052)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SUMIFS(RAB!$F$14:$F$83,RAB!$C$14:$C$83,C1053)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SUMIFS(RAB!$F$14:$F$83,RAB!$C$14:$C$83,C1054)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SUMIFS(RAB!$F$14:$F$83,RAB!$C$14:$C$83,C1055)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SUMIFS(RAB!$F$14:$F$83,RAB!$C$14:$C$83,C1056)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SUMIFS(RAB!$F$14:$F$83,RAB!$C$14:$C$83,C1057)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SUMIFS(RAB!$F$14:$F$83,RAB!$C$14:$C$83,C1058)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SUMIFS(RAB!$F$14:$F$83,RAB!$C$14:$C$83,C1059)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SUMIFS(RAB!$F$14:$F$83,RAB!$C$14:$C$83,C1060)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SUMIFS(RAB!$F$14:$F$83,RAB!$C$14:$C$83,C1061)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SUMIFS(RAB!$F$14:$F$83,RAB!$C$14:$C$83,C1062)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SUMIFS(RAB!$F$14:$F$83,RAB!$C$14:$C$83,C1063)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SUMIFS(RAB!$F$14:$F$83,RAB!$C$14:$C$83,C1064)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SUMIFS(RAB!$F$14:$F$83,RAB!$C$14:$C$83,C1065)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SUMIFS(RAB!$F$14:$F$83,RAB!$C$14:$C$83,C1066)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SUMIFS(RAB!$F$14:$F$83,RAB!$C$14:$C$83,C1067)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SUMIFS(RAB!$F$14:$F$83,RAB!$C$14:$C$83,C1068)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SUMIFS(RAB!$F$14:$F$83,RAB!$C$14:$C$83,C1069)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SUMIFS(RAB!$F$14:$F$83,RAB!$C$14:$C$83,C1070)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SUMIFS(RAB!$F$14:$F$83,RAB!$C$14:$C$83,C1071)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SUMIFS(RAB!$F$14:$F$83,RAB!$C$14:$C$83,C1072)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SUMIFS(RAB!$F$14:$F$83,RAB!$C$14:$C$83,C1073)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SUMIFS(RAB!$F$14:$F$83,RAB!$C$14:$C$83,C1074)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SUMIFS(RAB!$F$14:$F$83,RAB!$C$14:$C$83,C1075)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SUMIFS(RAB!$F$14:$F$83,RAB!$C$14:$C$83,C1076)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SUMIFS(RAB!$F$14:$F$83,RAB!$C$14:$C$83,C1077)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SUMIFS(RAB!$F$14:$F$83,RAB!$C$14:$C$83,C1078)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SUMIFS(RAB!$F$14:$F$83,RAB!$C$14:$C$83,C1079)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SUMIFS(RAB!$F$14:$F$83,RAB!$C$14:$C$83,C1080)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SUMIFS(RAB!$F$14:$F$83,RAB!$C$14:$C$83,C1081)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SUMIFS(RAB!$F$14:$F$83,RAB!$C$14:$C$83,C1082)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SUMIFS(RAB!$F$14:$F$83,RAB!$C$14:$C$83,C1083)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SUMIFS(RAB!$F$14:$F$83,RAB!$C$14:$C$83,C1084)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SUMIFS(RAB!$F$14:$F$83,RAB!$C$14:$C$83,C1085)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SUMIFS(RAB!$F$14:$F$83,RAB!$C$14:$C$83,C1086)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SUMIFS(RAB!$F$14:$F$83,RAB!$C$14:$C$83,C1087)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SUMIFS(RAB!$F$14:$F$83,RAB!$C$14:$C$83,C1088)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SUMIFS(RAB!$F$14:$F$83,RAB!$C$14:$C$83,C1089)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SUMIFS(RAB!$F$14:$F$83,RAB!$C$14:$C$83,C1090)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SUMIFS(RAB!$F$14:$F$83,RAB!$C$14:$C$83,C1091)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SUMIFS(RAB!$F$14:$F$83,RAB!$C$14:$C$83,C1092)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SUMIFS(RAB!$F$14:$F$83,RAB!$C$14:$C$83,C1093)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SUMIFS(RAB!$F$14:$F$83,RAB!$C$14:$C$83,C1094)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SUMIFS(RAB!$F$14:$F$83,RAB!$C$14:$C$83,C1095)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SUMIFS(RAB!$F$14:$F$83,RAB!$C$14:$C$83,C1096)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SUMIFS(RAB!$F$14:$F$83,RAB!$C$14:$C$83,C1097)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SUMIFS(RAB!$F$14:$F$83,RAB!$C$14:$C$83,C1098)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SUMIFS(RAB!$F$14:$F$83,RAB!$C$14:$C$83,C1099)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SUMIFS(RAB!$F$14:$F$83,RAB!$C$14:$C$83,C1100)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SUMIFS(RAB!$F$14:$F$83,RAB!$C$14:$C$83,C1101)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SUMIFS(RAB!$F$14:$F$83,RAB!$C$14:$C$83,C1102)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SUMIFS(RAB!$F$14:$F$83,RAB!$C$14:$C$83,C1103)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SUMIFS(RAB!$F$14:$F$83,RAB!$C$14:$C$83,C1104)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SUMIFS(RAB!$F$14:$F$83,RAB!$C$14:$C$83,C1105)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SUMIFS(RAB!$F$14:$F$83,RAB!$C$14:$C$83,C1106)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SUMIFS(RAB!$F$14:$F$83,RAB!$C$14:$C$83,C1107)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SUMIFS(RAB!$F$14:$F$83,RAB!$C$14:$C$83,C1108)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SUMIFS(RAB!$F$14:$F$83,RAB!$C$14:$C$83,C1109)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SUMIFS(RAB!$F$14:$F$83,RAB!$C$14:$C$83,C1110)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SUMIFS(RAB!$F$14:$F$83,RAB!$C$14:$C$83,C1111)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SUMIFS(RAB!$F$14:$F$83,RAB!$C$14:$C$83,C1112)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SUMIFS(RAB!$F$14:$F$83,RAB!$C$14:$C$83,C1113)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SUMIFS(RAB!$F$14:$F$83,RAB!$C$14:$C$83,C1114)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SUMIFS(RAB!$F$14:$F$83,RAB!$C$14:$C$83,C1115)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SUMIFS(RAB!$F$14:$F$83,RAB!$C$14:$C$83,C1116)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SUMIFS(RAB!$F$14:$F$83,RAB!$C$14:$C$83,C1117)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SUMIFS(RAB!$F$14:$F$83,RAB!$C$14:$C$83,C1118)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SUMIFS(RAB!$F$14:$F$83,RAB!$C$14:$C$83,C1119)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SUMIFS(RAB!$F$14:$F$83,RAB!$C$14:$C$83,C1120)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SUMIFS(RAB!$F$14:$F$83,RAB!$C$14:$C$83,C1121)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SUMIFS(RAB!$F$14:$F$83,RAB!$C$14:$C$83,C1122)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SUMIFS(RAB!$F$14:$F$83,RAB!$C$14:$C$83,C1123)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SUMIFS(RAB!$F$14:$F$83,RAB!$C$14:$C$83,C1124)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SUMIFS(RAB!$F$14:$F$83,RAB!$C$14:$C$83,C1125)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SUMIFS(RAB!$F$14:$F$83,RAB!$C$14:$C$83,C1126)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SUMIFS(RAB!$F$14:$F$83,RAB!$C$14:$C$83,C1127)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SUMIFS(RAB!$F$14:$F$83,RAB!$C$14:$C$83,C1128)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SUMIFS(RAB!$F$14:$F$83,RAB!$C$14:$C$83,C1129)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SUMIFS(RAB!$F$14:$F$83,RAB!$C$14:$C$83,C1130)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SUMIFS(RAB!$F$14:$F$83,RAB!$C$14:$C$83,C1131)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SUMIFS(RAB!$F$14:$F$83,RAB!$C$14:$C$83,C1132)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SUMIFS(RAB!$F$14:$F$83,RAB!$C$14:$C$83,C1133)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SUMIFS(RAB!$F$14:$F$83,RAB!$C$14:$C$83,C1134)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SUMIFS(RAB!$F$14:$F$83,RAB!$C$14:$C$83,C1135)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SUMIFS(RAB!$F$14:$F$83,RAB!$C$14:$C$83,C1136)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SUMIFS(RAB!$F$14:$F$83,RAB!$C$14:$C$83,C1137)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SUMIFS(RAB!$F$14:$F$83,RAB!$C$14:$C$83,C1138)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SUMIFS(RAB!$F$14:$F$83,RAB!$C$14:$C$83,C1139)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SUMIFS(RAB!$F$14:$F$83,RAB!$C$14:$C$83,C1140)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SUMIFS(RAB!$F$14:$F$83,RAB!$C$14:$C$83,C1141)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SUMIFS(RAB!$F$14:$F$83,RAB!$C$14:$C$83,C1142)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SUMIFS(RAB!$F$14:$F$83,RAB!$C$14:$C$83,C1143)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SUMIFS(RAB!$F$14:$F$83,RAB!$C$14:$C$83,C1144)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SUMIFS(RAB!$F$14:$F$83,RAB!$C$14:$C$83,C1145)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SUMIFS(RAB!$F$14:$F$83,RAB!$C$14:$C$83,C1146)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SUMIFS(RAB!$F$14:$F$83,RAB!$C$14:$C$83,C1147)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SUMIFS(RAB!$F$14:$F$83,RAB!$C$14:$C$83,C1148)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SUMIFS(RAB!$F$14:$F$83,RAB!$C$14:$C$83,C1149)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SUMIFS(RAB!$F$14:$F$83,RAB!$C$14:$C$83,C1150)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SUMIFS(RAB!$F$14:$F$83,RAB!$C$14:$C$83,C1151)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SUMIFS(RAB!$F$14:$F$83,RAB!$C$14:$C$83,C1152)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SUMIFS(RAB!$F$14:$F$83,RAB!$C$14:$C$83,C1153)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SUMIFS(RAB!$F$14:$F$83,RAB!$C$14:$C$83,C1154)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SUMIFS(RAB!$F$14:$F$83,RAB!$C$14:$C$83,C1155)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SUMIFS(RAB!$F$14:$F$83,RAB!$C$14:$C$83,C1156)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SUMIFS(RAB!$F$14:$F$83,RAB!$C$14:$C$83,C1157)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SUMIFS(RAB!$F$14:$F$83,RAB!$C$14:$C$83,C1158)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SUMIFS(RAB!$F$14:$F$83,RAB!$C$14:$C$83,C1159)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SUMIFS(RAB!$F$14:$F$83,RAB!$C$14:$C$83,C1160)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SUMIFS(RAB!$F$14:$F$83,RAB!$C$14:$C$83,C1161)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SUMIFS(RAB!$F$14:$F$83,RAB!$C$14:$C$83,C1162)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SUMIFS(RAB!$F$14:$F$83,RAB!$C$14:$C$83,C1163)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SUMIFS(RAB!$F$14:$F$83,RAB!$C$14:$C$83,C1164)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SUMIFS(RAB!$F$14:$F$83,RAB!$C$14:$C$83,C1165)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SUMIFS(RAB!$F$14:$F$83,RAB!$C$14:$C$83,C1166)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SUMIFS(RAB!$F$14:$F$83,RAB!$C$14:$C$83,C1167)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SUMIFS(RAB!$F$14:$F$83,RAB!$C$14:$C$83,C1168)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SUMIFS(RAB!$F$14:$F$83,RAB!$C$14:$C$83,C1169)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SUMIFS(RAB!$F$14:$F$83,RAB!$C$14:$C$83,C1170)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SUMIFS(RAB!$F$14:$F$83,RAB!$C$14:$C$83,C1171)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SUMIFS(RAB!$F$14:$F$83,RAB!$C$14:$C$83,C1172)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SUMIFS(RAB!$F$14:$F$83,RAB!$C$14:$C$83,C1173)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SUMIFS(RAB!$F$14:$F$83,RAB!$C$14:$C$83,C1174)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SUMIFS(RAB!$F$14:$F$83,RAB!$C$14:$C$83,C1175)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SUMIFS(RAB!$F$14:$F$83,RAB!$C$14:$C$83,C1176)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SUMIFS(RAB!$F$14:$F$83,RAB!$C$14:$C$83,C1177)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SUMIFS(RAB!$F$14:$F$83,RAB!$C$14:$C$83,C1178)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SUMIFS(RAB!$F$14:$F$83,RAB!$C$14:$C$83,C1179)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SUMIFS(RAB!$F$14:$F$83,RAB!$C$14:$C$83,C1180)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SUMIFS(RAB!$F$14:$F$83,RAB!$C$14:$C$83,C1181)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SUMIFS(RAB!$F$14:$F$83,RAB!$C$14:$C$83,C1182)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SUMIFS(RAB!$F$14:$F$83,RAB!$C$14:$C$83,C1183)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SUMIFS(RAB!$F$14:$F$83,RAB!$C$14:$C$83,C1184)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SUMIFS(RAB!$F$14:$F$83,RAB!$C$14:$C$83,C1185)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SUMIFS(RAB!$F$14:$F$83,RAB!$C$14:$C$83,C1186)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SUMIFS(RAB!$F$14:$F$83,RAB!$C$14:$C$83,C1187)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SUMIFS(RAB!$F$14:$F$83,RAB!$C$14:$C$83,C1188)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SUMIFS(RAB!$F$14:$F$83,RAB!$C$14:$C$83,C1189)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SUMIFS(RAB!$F$14:$F$83,RAB!$C$14:$C$83,C1190)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SUMIFS(RAB!$F$14:$F$83,RAB!$C$14:$C$83,C1191)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SUMIFS(RAB!$F$14:$F$83,RAB!$C$14:$C$83,C1192)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SUMIFS(RAB!$F$14:$F$83,RAB!$C$14:$C$83,C1193)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SUMIFS(RAB!$F$14:$F$83,RAB!$C$14:$C$83,C1194)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SUMIFS(RAB!$F$14:$F$83,RAB!$C$14:$C$83,C1195)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SUMIFS(RAB!$F$14:$F$83,RAB!$C$14:$C$83,C1196)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SUMIFS(RAB!$F$14:$F$83,RAB!$C$14:$C$83,C1197)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SUMIFS(RAB!$F$14:$F$83,RAB!$C$14:$C$83,C1198)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SUMIFS(RAB!$F$14:$F$83,RAB!$C$14:$C$83,C1199)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SUMIFS(RAB!$F$14:$F$83,RAB!$C$14:$C$83,C1200)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SUMIFS(RAB!$F$14:$F$83,RAB!$C$14:$C$83,C1201)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SUMIFS(RAB!$F$14:$F$83,RAB!$C$14:$C$83,C1202)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SUMIFS(RAB!$F$14:$F$83,RAB!$C$14:$C$83,C1203)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SUMIFS(RAB!$F$14:$F$83,RAB!$C$14:$C$83,C1204)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SUMIFS(RAB!$F$14:$F$83,RAB!$C$14:$C$83,C1205)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SUMIFS(RAB!$F$14:$F$83,RAB!$C$14:$C$83,C1206)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SUMIFS(RAB!$F$14:$F$83,RAB!$C$14:$C$83,C1207)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SUMIFS(RAB!$F$14:$F$83,RAB!$C$14:$C$83,C1208)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SUMIFS(RAB!$F$14:$F$83,RAB!$C$14:$C$83,C1209)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SUMIFS(RAB!$F$14:$F$83,RAB!$C$14:$C$83,C1210)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SUMIFS(RAB!$F$14:$F$83,RAB!$C$14:$C$83,C1211)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SUMIFS(RAB!$F$14:$F$83,RAB!$C$14:$C$83,C1212)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SUMIFS(RAB!$F$14:$F$83,RAB!$C$14:$C$83,C1213)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SUMIFS(RAB!$F$14:$F$83,RAB!$C$14:$C$83,C1214)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SUMIFS(RAB!$F$14:$F$83,RAB!$C$14:$C$83,C1215)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SUMIFS(RAB!$F$14:$F$83,RAB!$C$14:$C$83,C1216)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SUMIFS(RAB!$F$14:$F$83,RAB!$C$14:$C$83,C1217)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SUMIFS(RAB!$F$14:$F$83,RAB!$C$14:$C$83,C1218)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SUMIFS(RAB!$F$14:$F$83,RAB!$C$14:$C$83,C1219)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SUMIFS(RAB!$F$14:$F$83,RAB!$C$14:$C$83,C1220)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SUMIFS(RAB!$F$14:$F$83,RAB!$C$14:$C$83,C1221)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SUMIFS(RAB!$F$14:$F$83,RAB!$C$14:$C$83,C1222)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SUMIFS(RAB!$F$14:$F$83,RAB!$C$14:$C$83,C1223)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SUMIFS(RAB!$F$14:$F$83,RAB!$C$14:$C$83,C1224)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SUMIFS(RAB!$F$14:$F$83,RAB!$C$14:$C$83,C1225)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SUMIFS(RAB!$F$14:$F$83,RAB!$C$14:$C$83,C1226)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SUMIFS(RAB!$F$14:$F$83,RAB!$C$14:$C$83,C1227)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SUMIFS(RAB!$F$14:$F$83,RAB!$C$14:$C$83,C1228)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SUMIFS(RAB!$F$14:$F$83,RAB!$C$14:$C$83,C1229)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SUMIFS(RAB!$F$14:$F$83,RAB!$C$14:$C$83,C1230)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SUMIFS(RAB!$F$14:$F$83,RAB!$C$14:$C$83,C1231)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SUMIFS(RAB!$F$14:$F$83,RAB!$C$14:$C$83,C1232)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SUMIFS(RAB!$F$14:$F$83,RAB!$C$14:$C$83,C1233)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SUMIFS(RAB!$F$14:$F$83,RAB!$C$14:$C$83,C1234)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SUMIFS(RAB!$F$14:$F$83,RAB!$C$14:$C$83,C1235)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SUMIFS(RAB!$F$14:$F$83,RAB!$C$14:$C$83,C1236)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SUMIFS(RAB!$F$14:$F$83,RAB!$C$14:$C$83,C1237)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SUMIFS(RAB!$F$14:$F$83,RAB!$C$14:$C$83,C1238)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SUMIFS(RAB!$F$14:$F$83,RAB!$C$14:$C$83,C1239)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SUMIFS(RAB!$F$14:$F$83,RAB!$C$14:$C$83,C1240)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SUMIFS(RAB!$F$14:$F$83,RAB!$C$14:$C$83,C1241)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SUMIFS(RAB!$F$14:$F$83,RAB!$C$14:$C$83,C1242)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SUMIFS(RAB!$F$14:$F$83,RAB!$C$14:$C$83,C1243)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SUMIFS(RAB!$F$14:$F$83,RAB!$C$14:$C$83,C1244)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SUMIFS(RAB!$F$14:$F$83,RAB!$C$14:$C$83,C1245)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SUMIFS(RAB!$F$14:$F$83,RAB!$C$14:$C$83,C1246)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SUMIFS(RAB!$F$14:$F$83,RAB!$C$14:$C$83,C1247)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SUMIFS(RAB!$F$14:$F$83,RAB!$C$14:$C$83,C1248)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SUMIFS(RAB!$F$14:$F$83,RAB!$C$14:$C$83,C1249)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SUMIFS(RAB!$F$14:$F$83,RAB!$C$14:$C$83,C1250)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SUMIFS(RAB!$F$14:$F$83,RAB!$C$14:$C$83,C1251)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SUMIFS(RAB!$F$14:$F$83,RAB!$C$14:$C$83,C1252)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SUMIFS(RAB!$F$14:$F$83,RAB!$C$14:$C$83,C1253)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SUMIFS(RAB!$F$14:$F$83,RAB!$C$14:$C$83,C1254)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SUMIFS(RAB!$F$14:$F$83,RAB!$C$14:$C$83,C1255)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SUMIFS(RAB!$F$14:$F$83,RAB!$C$14:$C$83,C1256)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SUMIFS(RAB!$F$14:$F$83,RAB!$C$14:$C$83,C1257)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SUMIFS(RAB!$F$14:$F$83,RAB!$C$14:$C$83,C1258)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SUMIFS(RAB!$F$14:$F$83,RAB!$C$14:$C$83,C1259)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SUMIFS(RAB!$F$14:$F$83,RAB!$C$14:$C$83,C1260)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SUMIFS(RAB!$F$14:$F$83,RAB!$C$14:$C$83,C1261)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SUMIFS(RAB!$F$14:$F$83,RAB!$C$14:$C$83,C1262)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SUMIFS(RAB!$F$14:$F$83,RAB!$C$14:$C$83,C1263)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SUMIFS(RAB!$F$14:$F$83,RAB!$C$14:$C$83,C1264)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SUMIFS(RAB!$F$14:$F$83,RAB!$C$14:$C$83,C1265)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SUMIFS(RAB!$F$14:$F$83,RAB!$C$14:$C$83,C1266)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SUMIFS(RAB!$F$14:$F$83,RAB!$C$14:$C$83,C1267)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SUMIFS(RAB!$F$14:$F$83,RAB!$C$14:$C$83,C1268)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SUMIFS(RAB!$F$14:$F$83,RAB!$C$14:$C$83,C1269)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SUMIFS(RAB!$F$14:$F$83,RAB!$C$14:$C$83,C1270)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SUMIFS(RAB!$F$14:$F$83,RAB!$C$14:$C$83,C1271)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SUMIFS(RAB!$F$14:$F$83,RAB!$C$14:$C$83,C1272)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SUMIFS(RAB!$F$14:$F$83,RAB!$C$14:$C$83,C1273)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SUMIFS(RAB!$F$14:$F$83,RAB!$C$14:$C$83,C1274)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SUMIFS(RAB!$F$14:$F$83,RAB!$C$14:$C$83,C1275)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SUMIFS(RAB!$F$14:$F$83,RAB!$C$14:$C$83,C1276)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SUMIFS(RAB!$F$14:$F$83,RAB!$C$14:$C$83,C1277)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SUMIFS(RAB!$F$14:$F$83,RAB!$C$14:$C$83,C1278)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SUMIFS(RAB!$F$14:$F$83,RAB!$C$14:$C$83,C1279)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SUMIFS(RAB!$F$14:$F$83,RAB!$C$14:$C$83,C1280)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SUMIFS(RAB!$F$14:$F$83,RAB!$C$14:$C$83,C1281)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SUMIFS(RAB!$F$14:$F$83,RAB!$C$14:$C$83,C1282)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SUMIFS(RAB!$F$14:$F$83,RAB!$C$14:$C$83,C1283)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SUMIFS(RAB!$F$14:$F$83,RAB!$C$14:$C$83,C1284)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SUMIFS(RAB!$F$14:$F$83,RAB!$C$14:$C$83,C1285)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SUMIFS(RAB!$F$14:$F$83,RAB!$C$14:$C$83,C1286)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SUMIFS(RAB!$F$14:$F$83,RAB!$C$14:$C$83,C1287)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SUMIFS(RAB!$F$14:$F$83,RAB!$C$14:$C$83,C1288)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SUMIFS(RAB!$F$14:$F$83,RAB!$C$14:$C$83,C1289)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SUMIFS(RAB!$F$14:$F$83,RAB!$C$14:$C$83,C1290)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SUMIFS(RAB!$F$14:$F$83,RAB!$C$14:$C$83,C1291)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SUMIFS(RAB!$F$14:$F$83,RAB!$C$14:$C$83,C1292)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SUMIFS(RAB!$F$14:$F$83,RAB!$C$14:$C$83,C1293)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SUMIFS(RAB!$F$14:$F$83,RAB!$C$14:$C$83,C1294)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SUMIFS(RAB!$F$14:$F$83,RAB!$C$14:$C$83,C1295)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SUMIFS(RAB!$F$14:$F$83,RAB!$C$14:$C$83,C1296)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SUMIFS(RAB!$F$14:$F$83,RAB!$C$14:$C$83,C1297)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SUMIFS(RAB!$F$14:$F$83,RAB!$C$14:$C$83,C1298)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SUMIFS(RAB!$F$14:$F$83,RAB!$C$14:$C$83,C1299)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SUMIFS(RAB!$F$14:$F$83,RAB!$C$14:$C$83,C1300)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SUMIFS(RAB!$F$14:$F$83,RAB!$C$14:$C$83,C1301)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SUMIFS(RAB!$F$14:$F$83,RAB!$C$14:$C$83,C1302)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SUMIFS(RAB!$F$14:$F$83,RAB!$C$14:$C$83,C1303)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SUMIFS(RAB!$F$14:$F$83,RAB!$C$14:$C$83,C1304)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SUMIFS(RAB!$F$14:$F$83,RAB!$C$14:$C$83,C1305)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SUMIFS(RAB!$F$14:$F$83,RAB!$C$14:$C$83,C1306)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SUMIFS(RAB!$F$14:$F$83,RAB!$C$14:$C$83,C1307)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SUMIFS(RAB!$F$14:$F$83,RAB!$C$14:$C$83,C1308)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SUMIFS(RAB!$F$14:$F$83,RAB!$C$14:$C$83,C1309)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SUMIFS(RAB!$F$14:$F$83,RAB!$C$14:$C$83,C1310)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SUMIFS(RAB!$F$14:$F$83,RAB!$C$14:$C$83,C1311)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SUMIFS(RAB!$F$14:$F$83,RAB!$C$14:$C$83,C1312)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SUMIFS(RAB!$F$14:$F$83,RAB!$C$14:$C$83,C1313)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SUMIFS(RAB!$F$14:$F$83,RAB!$C$14:$C$83,C1314)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SUMIFS(RAB!$F$14:$F$83,RAB!$C$14:$C$83,C1315)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SUMIFS(RAB!$F$14:$F$83,RAB!$C$14:$C$83,C1316)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SUMIFS(RAB!$F$14:$F$83,RAB!$C$14:$C$83,C1317)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SUMIFS(RAB!$F$14:$F$83,RAB!$C$14:$C$83,C1318)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SUMIFS(RAB!$F$14:$F$83,RAB!$C$14:$C$83,C1319)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SUMIFS(RAB!$F$14:$F$83,RAB!$C$14:$C$83,C1320)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1127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TSALITS QOIF FARID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NURCAHYA NO.78, KALICILIK, DEMAK,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7" t="s">
        <v>1008</v>
      </c>
      <c r="D38" s="537"/>
      <c r="E38" s="537"/>
      <c r="F38" s="537"/>
      <c r="G38" s="77" t="s">
        <v>9</v>
      </c>
      <c r="H38" s="55">
        <f ca="1">SUM(H14:H37)</f>
        <v>0</v>
      </c>
      <c r="I38" s="55">
        <f ca="1">SUM(I14:I37)</f>
        <v>5800000</v>
      </c>
      <c r="J38" s="55">
        <f ca="1">SUM(J14:J37)</f>
        <v>0</v>
      </c>
      <c r="K38" s="55">
        <f ca="1">SUM(K14:K37)</f>
        <v>5800000</v>
      </c>
      <c r="L38" s="44"/>
      <c r="R38" s="99"/>
      <c r="S38" s="99"/>
      <c r="T38" s="99"/>
    </row>
    <row r="39" spans="1:20" s="36" customFormat="1">
      <c r="A39" s="30"/>
      <c r="B39" s="56"/>
      <c r="C39" s="538" t="s">
        <v>462</v>
      </c>
      <c r="D39" s="538"/>
      <c r="E39" s="538"/>
      <c r="F39" s="538"/>
      <c r="G39" s="59" t="s">
        <v>9</v>
      </c>
      <c r="H39" s="60">
        <f ca="1">H38*0.1</f>
        <v>0</v>
      </c>
      <c r="I39" s="60">
        <f ca="1">I38*0.1</f>
        <v>580000</v>
      </c>
      <c r="J39" s="60">
        <f ca="1">J38*0.1</f>
        <v>0</v>
      </c>
      <c r="K39" s="60">
        <f ca="1">K38*0.1</f>
        <v>580000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7" t="s">
        <v>463</v>
      </c>
      <c r="D40" s="527"/>
      <c r="E40" s="527"/>
      <c r="F40" s="527"/>
      <c r="G40" s="61" t="s">
        <v>9</v>
      </c>
      <c r="H40" s="78">
        <f ca="1">SUM(H38:H39)</f>
        <v>0</v>
      </c>
      <c r="I40" s="78">
        <f ca="1">SUM(I38:I39)</f>
        <v>6380000</v>
      </c>
      <c r="J40" s="61">
        <f ca="1">SUM(J38:J39)</f>
        <v>0</v>
      </c>
      <c r="K40" s="61">
        <f ca="1">SUM(K38:K39)</f>
        <v>6380000</v>
      </c>
      <c r="L40" s="44"/>
      <c r="R40" s="99"/>
      <c r="S40" s="99"/>
      <c r="T40" s="99"/>
    </row>
    <row r="41" spans="1:20" s="36" customFormat="1">
      <c r="A41" s="30"/>
      <c r="B41" s="530" t="e">
        <f ca="1">"Terbilang : ( "&amp;L42&amp;" Rupiah )"</f>
        <v>#NAME?</v>
      </c>
      <c r="C41" s="531"/>
      <c r="D41" s="531"/>
      <c r="E41" s="531"/>
      <c r="F41" s="531"/>
      <c r="G41" s="531"/>
      <c r="H41" s="531"/>
      <c r="I41" s="531"/>
      <c r="J41" s="531"/>
      <c r="K41" s="532"/>
      <c r="L41" s="44"/>
      <c r="R41" s="58"/>
      <c r="S41" s="58"/>
      <c r="T41" s="58"/>
    </row>
    <row r="42" spans="1:20" s="36" customFormat="1">
      <c r="A42" s="30"/>
      <c r="B42" s="533"/>
      <c r="C42" s="534"/>
      <c r="D42" s="534"/>
      <c r="E42" s="534"/>
      <c r="F42" s="534"/>
      <c r="G42" s="534"/>
      <c r="H42" s="534"/>
      <c r="I42" s="534"/>
      <c r="J42" s="534"/>
      <c r="K42" s="53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8"/>
      <c r="I45" s="528"/>
      <c r="J45" s="529"/>
      <c r="K45" s="52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8"/>
      <c r="I46" s="528"/>
      <c r="J46" s="529"/>
      <c r="K46" s="52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8"/>
      <c r="I47" s="528"/>
      <c r="J47" s="529"/>
      <c r="K47" s="52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8"/>
      <c r="I52" s="528"/>
      <c r="J52" s="529"/>
      <c r="K52" s="52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SUMIFS(RAB!$F$14:$F$83,RAB!$C$14:$C$83,'REKAP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SUMIFS(RAB!$F$14:$F$83,RAB!$C$14:$C$83,'REKAP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SUMIFS(RAB!$F$14:$F$83,RAB!$C$14:$C$83,'REKAP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SUMIFS(RAB!$F$14:$F$83,RAB!$C$14:$C$83,'REKAP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SUMIFS(RAB!$F$14:$F$83,RAB!$C$14:$C$83,'REKAP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SUMIFS(RAB!$F$14:$F$83,RAB!$C$14:$C$83,'REKAP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SUMIFS(RAB!$F$14:$F$83,RAB!$C$14:$C$83,'REKAP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SUMIFS(RAB!$F$14:$F$83,RAB!$C$14:$C$83,'REKAP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SUMIFS(RAB!$F$14:$F$83,RAB!$C$14:$C$83,'REKAP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SUMIFS(RAB!$F$14:$F$83,RAB!$C$14:$C$83,'REKAP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SUMIFS(RAB!$F$14:$F$83,RAB!$C$14:$C$83,'REKAP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SUMIFS(RAB!$F$14:$F$83,RAB!$C$14:$C$83,'REKAP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SUMIFS(RAB!$F$14:$F$83,RAB!$C$14:$C$83,'REKAP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SUMIFS(RAB!$F$14:$F$83,RAB!$C$14:$C$83,'REKAP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SUMIFS(RAB!$F$14:$F$83,RAB!$C$14:$C$83,'REKAP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SUMIFS(RAB!$F$14:$F$83,RAB!$C$14:$C$83,'REKAP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SUMIFS(RAB!$F$14:$F$83,RAB!$C$14:$C$83,'REKAP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SUMIFS(RAB!$F$14:$F$83,RAB!$C$14:$C$83,'REKAP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SUMIFS(RAB!$F$14:$F$83,RAB!$C$14:$C$83,'REKAP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SUMIFS(RAB!$F$14:$F$83,RAB!$C$14:$C$83,'REKAP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3" t="s">
        <v>1034</v>
      </c>
      <c r="C4" s="543"/>
      <c r="D4" s="543"/>
      <c r="E4" s="543"/>
      <c r="F4" s="543"/>
      <c r="G4" s="543"/>
      <c r="H4" s="543"/>
      <c r="I4" s="543"/>
      <c r="J4" s="543"/>
      <c r="K4" s="54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6" t="str">
        <f>RAB!G6</f>
        <v>TSALITS QOIF FARID</v>
      </c>
      <c r="H6" s="536"/>
      <c r="I6" s="536"/>
      <c r="J6" s="536"/>
      <c r="K6" s="53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NURCAHYA NO.78, KALICILIK, DEMAK,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4" t="s">
        <v>0</v>
      </c>
      <c r="C11" s="546" t="s">
        <v>1</v>
      </c>
      <c r="D11" s="549" t="s">
        <v>42</v>
      </c>
      <c r="E11" s="549" t="s">
        <v>43</v>
      </c>
      <c r="F11" s="549" t="s">
        <v>2</v>
      </c>
      <c r="G11" s="550" t="s">
        <v>41</v>
      </c>
      <c r="H11" s="549" t="s">
        <v>3</v>
      </c>
      <c r="I11" s="549"/>
      <c r="J11" s="549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5"/>
      <c r="C12" s="547"/>
      <c r="D12" s="539"/>
      <c r="E12" s="539"/>
      <c r="F12" s="539"/>
      <c r="G12" s="551"/>
      <c r="H12" s="541" t="s">
        <v>46</v>
      </c>
      <c r="I12" s="541" t="s">
        <v>5</v>
      </c>
      <c r="J12" s="539" t="s">
        <v>47</v>
      </c>
      <c r="K12" s="54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5"/>
      <c r="C13" s="548"/>
      <c r="D13" s="539"/>
      <c r="E13" s="539"/>
      <c r="F13" s="539"/>
      <c r="G13" s="552"/>
      <c r="H13" s="542"/>
      <c r="I13" s="542"/>
      <c r="J13" s="539"/>
      <c r="K13" s="54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6.6 kVA MCCB 10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3 phasa 50 kVA YNyn0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42757200</v>
      </c>
      <c r="H17" s="42">
        <f t="shared" ca="1" si="1"/>
        <v>42757200</v>
      </c>
      <c r="I17" s="42">
        <f t="shared" ca="1" si="2"/>
        <v>0</v>
      </c>
      <c r="J17" s="42">
        <f t="shared" ca="1" si="3"/>
        <v>0</v>
      </c>
      <c r="K17" s="43">
        <f t="shared" ca="1" si="0"/>
        <v>42757200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FCO Polymer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3</v>
      </c>
      <c r="G18" s="41">
        <f ca="1">IF(ISERROR(OFFSET('HARGA SATUAN'!$I$6,MATCH(C18,'HARGA SATUAN'!$C$7:$C$1492,0),0)),"",OFFSET('HARGA SATUAN'!$I$6,MATCH(C18,'HARGA SATUAN'!$C$7:$C$1492,0),0))</f>
        <v>848250</v>
      </c>
      <c r="H18" s="42">
        <f t="shared" ca="1" si="1"/>
        <v>2544750</v>
      </c>
      <c r="I18" s="42">
        <f t="shared" ca="1" si="2"/>
        <v>0</v>
      </c>
      <c r="J18" s="42">
        <f t="shared" ca="1" si="3"/>
        <v>0</v>
      </c>
      <c r="K18" s="43">
        <f t="shared" ca="1" si="0"/>
        <v>2544750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Lightning Arester (Polymer) 21 KV, 10 KA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725900</v>
      </c>
      <c r="H19" s="42">
        <f t="shared" ca="1" si="1"/>
        <v>2177700</v>
      </c>
      <c r="I19" s="42">
        <f t="shared" ca="1" si="2"/>
        <v>0</v>
      </c>
      <c r="J19" s="42">
        <f t="shared" ca="1" si="3"/>
        <v>0</v>
      </c>
      <c r="K19" s="43">
        <f t="shared" ca="1" si="0"/>
        <v>2177700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9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127800</v>
      </c>
      <c r="I20" s="42">
        <f t="shared" ca="1" si="2"/>
        <v>0</v>
      </c>
      <c r="J20" s="42">
        <f t="shared" ca="1" si="3"/>
        <v>0</v>
      </c>
      <c r="K20" s="43">
        <f t="shared" ca="1" si="0"/>
        <v>127800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38</v>
      </c>
      <c r="G21" s="41">
        <f ca="1">IF(ISERROR(OFFSET('HARGA SATUAN'!$I$6,MATCH(C21,'HARGA SATUAN'!$C$7:$C$1492,0),0)),"",OFFSET('HARGA SATUAN'!$I$6,MATCH(C21,'HARGA SATUAN'!$C$7:$C$1492,0),0))</f>
        <v>54500</v>
      </c>
      <c r="H21" s="42">
        <f t="shared" ca="1" si="1"/>
        <v>2071000</v>
      </c>
      <c r="I21" s="42">
        <f t="shared" ca="1" si="2"/>
        <v>0</v>
      </c>
      <c r="J21" s="42">
        <f t="shared" ca="1" si="3"/>
        <v>0</v>
      </c>
      <c r="K21" s="43">
        <f t="shared" ca="1" si="0"/>
        <v>2071000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7" t="s">
        <v>1008</v>
      </c>
      <c r="D168" s="537"/>
      <c r="E168" s="537"/>
      <c r="F168" s="537"/>
      <c r="G168" s="77" t="s">
        <v>9</v>
      </c>
      <c r="H168" s="55">
        <f ca="1">SUM(H14:H167)</f>
        <v>53243350</v>
      </c>
      <c r="I168" s="55">
        <f ca="1">SUM(I14:I167)</f>
        <v>0</v>
      </c>
      <c r="J168" s="55">
        <f ca="1">SUM(J14:J167)</f>
        <v>0</v>
      </c>
      <c r="K168" s="55">
        <f ca="1">SUM(K14:K167)</f>
        <v>53243350</v>
      </c>
      <c r="L168" s="44"/>
      <c r="R168" s="99"/>
      <c r="S168" s="99"/>
      <c r="T168" s="99"/>
    </row>
    <row r="169" spans="1:20" s="36" customFormat="1">
      <c r="A169" s="30"/>
      <c r="B169" s="56"/>
      <c r="C169" s="538" t="s">
        <v>462</v>
      </c>
      <c r="D169" s="538"/>
      <c r="E169" s="538"/>
      <c r="F169" s="538"/>
      <c r="G169" s="59" t="s">
        <v>9</v>
      </c>
      <c r="H169" s="60">
        <f ca="1">H168*0.1</f>
        <v>5324335</v>
      </c>
      <c r="I169" s="60">
        <f ca="1">I168*0.1</f>
        <v>0</v>
      </c>
      <c r="J169" s="60">
        <f ca="1">J168*0.1</f>
        <v>0</v>
      </c>
      <c r="K169" s="60">
        <f ca="1">K168*0.1</f>
        <v>5324335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7" t="s">
        <v>463</v>
      </c>
      <c r="D170" s="527"/>
      <c r="E170" s="527"/>
      <c r="F170" s="527"/>
      <c r="G170" s="61" t="s">
        <v>9</v>
      </c>
      <c r="H170" s="78">
        <f ca="1">SUM(H168:H169)</f>
        <v>58567685</v>
      </c>
      <c r="I170" s="78">
        <f ca="1">SUM(I168:I169)</f>
        <v>0</v>
      </c>
      <c r="J170" s="61">
        <f ca="1">SUM(J168:J169)</f>
        <v>0</v>
      </c>
      <c r="K170" s="61">
        <f ca="1">SUM(K168:K169)</f>
        <v>58567685</v>
      </c>
      <c r="L170" s="44"/>
      <c r="R170" s="99"/>
      <c r="S170" s="99"/>
      <c r="T170" s="99"/>
    </row>
    <row r="171" spans="1:20" s="36" customFormat="1">
      <c r="A171" s="30"/>
      <c r="B171" s="530" t="e">
        <f ca="1">"Terbilang : ( "&amp;L172&amp;" Rupiah )"</f>
        <v>#NAME?</v>
      </c>
      <c r="C171" s="531"/>
      <c r="D171" s="531"/>
      <c r="E171" s="531"/>
      <c r="F171" s="531"/>
      <c r="G171" s="531"/>
      <c r="H171" s="531"/>
      <c r="I171" s="531"/>
      <c r="J171" s="531"/>
      <c r="K171" s="532"/>
      <c r="L171" s="44"/>
      <c r="R171" s="58"/>
      <c r="S171" s="58"/>
      <c r="T171" s="58"/>
    </row>
    <row r="172" spans="1:20" s="36" customFormat="1">
      <c r="A172" s="30"/>
      <c r="B172" s="533"/>
      <c r="C172" s="534"/>
      <c r="D172" s="534"/>
      <c r="E172" s="534"/>
      <c r="F172" s="534"/>
      <c r="G172" s="534"/>
      <c r="H172" s="534"/>
      <c r="I172" s="534"/>
      <c r="J172" s="534"/>
      <c r="K172" s="53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8"/>
      <c r="I175" s="528"/>
      <c r="J175" s="529"/>
      <c r="K175" s="52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8"/>
      <c r="I176" s="528"/>
      <c r="J176" s="529"/>
      <c r="K176" s="52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8"/>
      <c r="I177" s="528"/>
      <c r="J177" s="529"/>
      <c r="K177" s="52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8"/>
      <c r="I182" s="528"/>
      <c r="J182" s="529"/>
      <c r="K182" s="52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SUMIFS(RAB!$F$14:$F$83,RAB!$C$14:$C$83,C224)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SUMIFS(RAB!$F$14:$F$83,RAB!$C$14:$C$83,C225)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SUMIFS(RAB!$F$14:$F$83,RAB!$C$14:$C$83,C226)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SUMIFS(RAB!$F$14:$F$83,RAB!$C$14:$C$83,C227)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SUMIFS(RAB!$F$14:$F$83,RAB!$C$14:$C$83,C228)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SUMIFS(RAB!$F$14:$F$83,RAB!$C$14:$C$83,C229)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SUMIFS(RAB!$F$14:$F$83,RAB!$C$14:$C$83,C230)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SUMIFS(RAB!$F$14:$F$83,RAB!$C$14:$C$83,C231)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SUMIFS(RAB!$F$14:$F$83,RAB!$C$14:$C$83,C232)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SUMIFS(RAB!$F$14:$F$83,RAB!$C$14:$C$83,C233)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SUMIFS(RAB!$F$14:$F$83,RAB!$C$14:$C$83,C234)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SUMIFS(RAB!$F$14:$F$83,RAB!$C$14:$C$83,C235)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SUMIFS(RAB!$F$14:$F$83,RAB!$C$14:$C$83,C236)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SUMIFS(RAB!$F$14:$F$83,RAB!$C$14:$C$83,C237)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SUMIFS(RAB!$F$14:$F$83,RAB!$C$14:$C$83,C238)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SUMIFS(RAB!$F$14:$F$83,RAB!$C$14:$C$83,C239)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SUMIFS(RAB!$F$14:$F$83,RAB!$C$14:$C$83,C240)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SUMIFS(RAB!$F$14:$F$83,RAB!$C$14:$C$83,C241)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SUMIFS(RAB!$F$14:$F$83,RAB!$C$14:$C$83,C242)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SUMIFS(RAB!$F$14:$F$83,RAB!$C$14:$C$83,C243)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SUMIFS(RAB!$F$14:$F$83,RAB!$C$14:$C$83,C244)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SUMIFS(RAB!$F$14:$F$83,RAB!$C$14:$C$83,C245)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SUMIFS(RAB!$F$14:$F$83,RAB!$C$14:$C$83,C246)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SUMIFS(RAB!$F$14:$F$83,RAB!$C$14:$C$83,C247)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SUMIFS(RAB!$F$14:$F$83,RAB!$C$14:$C$83,C248)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SUMIFS(RAB!$F$14:$F$83,RAB!$C$14:$C$83,C249)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SUMIFS(RAB!$F$14:$F$83,RAB!$C$14:$C$83,C250)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SUMIFS(RAB!$F$14:$F$83,RAB!$C$14:$C$83,C251)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SUMIFS(RAB!$F$14:$F$83,RAB!$C$14:$C$83,C252)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SUMIFS(RAB!$F$14:$F$83,RAB!$C$14:$C$83,C253)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SUMIFS(RAB!$F$14:$F$83,RAB!$C$14:$C$83,C254)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SUMIFS(RAB!$F$14:$F$83,RAB!$C$14:$C$83,C255)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SUMIFS(RAB!$F$14:$F$83,RAB!$C$14:$C$83,C256)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SUMIFS(RAB!$F$14:$F$83,RAB!$C$14:$C$83,C257)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SUMIFS(RAB!$F$14:$F$83,RAB!$C$14:$C$83,C258)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SUMIFS(RAB!$F$14:$F$83,RAB!$C$14:$C$83,C259)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SUMIFS(RAB!$F$14:$F$83,RAB!$C$14:$C$83,C260)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SUMIFS(RAB!$F$14:$F$83,RAB!$C$14:$C$83,C261)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SUMIFS(RAB!$F$14:$F$83,RAB!$C$14:$C$83,C262)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SUMIFS(RAB!$F$14:$F$83,RAB!$C$14:$C$83,C263)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SUMIFS(RAB!$F$14:$F$83,RAB!$C$14:$C$83,C264)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SUMIFS(RAB!$F$14:$F$83,RAB!$C$14:$C$83,C265)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SUMIFS(RAB!$F$14:$F$83,RAB!$C$14:$C$83,C266)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SUMIFS(RAB!$F$14:$F$83,RAB!$C$14:$C$83,C267)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SUMIFS(RAB!$F$14:$F$83,RAB!$C$14:$C$83,C268)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SUMIFS(RAB!$F$14:$F$83,RAB!$C$14:$C$83,C269)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SUMIFS(RAB!$F$14:$F$83,RAB!$C$14:$C$83,C270)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SUMIFS(RAB!$F$14:$F$83,RAB!$C$14:$C$83,C271)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SUMIFS(RAB!$F$14:$F$83,RAB!$C$14:$C$83,C272)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SUMIFS(RAB!$F$14:$F$83,RAB!$C$14:$C$83,C273)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SUMIFS(RAB!$F$14:$F$83,RAB!$C$14:$C$83,C274)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SUMIFS(RAB!$F$14:$F$83,RAB!$C$14:$C$83,C275)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SUMIFS(RAB!$F$14:$F$83,RAB!$C$14:$C$83,C276)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SUMIFS(RAB!$F$14:$F$83,RAB!$C$14:$C$83,C277)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SUMIFS(RAB!$F$14:$F$83,RAB!$C$14:$C$83,C278)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SUMIFS(RAB!$F$14:$F$83,RAB!$C$14:$C$83,C279)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SUMIFS(RAB!$F$14:$F$83,RAB!$C$14:$C$83,C280)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SUMIFS(RAB!$F$14:$F$83,RAB!$C$14:$C$83,C281)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SUMIFS(RAB!$F$14:$F$83,RAB!$C$14:$C$83,C282)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SUMIFS(RAB!$F$14:$F$83,RAB!$C$14:$C$83,C283)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SUMIFS(RAB!$F$14:$F$83,RAB!$C$14:$C$83,C284)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SUMIFS(RAB!$F$14:$F$83,RAB!$C$14:$C$83,C285)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SUMIFS(RAB!$F$14:$F$83,RAB!$C$14:$C$83,C286)</f>
        <v>1</v>
      </c>
      <c r="E286" s="24">
        <f t="shared" ca="1" si="21"/>
        <v>1</v>
      </c>
      <c r="F286" s="24">
        <f ca="1">IF(D286=0,0,SUM($E$223:E286))</f>
        <v>1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SUMIFS(RAB!$F$14:$F$83,RAB!$C$14:$C$83,C287)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SUMIFS(RAB!$F$14:$F$83,RAB!$C$14:$C$83,C288)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SUMIFS(RAB!$F$14:$F$83,RAB!$C$14:$C$83,C289)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SUMIFS(RAB!$F$14:$F$83,RAB!$C$14:$C$83,C290)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SUMIFS(RAB!$F$14:$F$83,RAB!$C$14:$C$83,C291)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SUMIFS(RAB!$F$14:$F$83,RAB!$C$14:$C$83,C292)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SUMIFS(RAB!$F$14:$F$83,RAB!$C$14:$C$83,C293)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SUMIFS(RAB!$F$14:$F$83,RAB!$C$14:$C$83,C294)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SUMIFS(RAB!$F$14:$F$83,RAB!$C$14:$C$83,C295)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SUMIFS(RAB!$F$14:$F$83,RAB!$C$14:$C$83,C296)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SUMIFS(RAB!$F$14:$F$83,RAB!$C$14:$C$83,C297)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SUMIFS(RAB!$F$14:$F$83,RAB!$C$14:$C$83,C298)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SUMIFS(RAB!$F$14:$F$83,RAB!$C$14:$C$83,C299)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SUMIFS(RAB!$F$14:$F$83,RAB!$C$14:$C$83,C300)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SUMIFS(RAB!$F$14:$F$83,RAB!$C$14:$C$83,C301)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SUMIFS(RAB!$F$14:$F$83,RAB!$C$14:$C$83,C302)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SUMIFS(RAB!$F$14:$F$83,RAB!$C$14:$C$83,C303)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SUMIFS(RAB!$F$14:$F$83,RAB!$C$14:$C$83,C304)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SUMIFS(RAB!$F$14:$F$83,RAB!$C$14:$C$83,C305)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SUMIFS(RAB!$F$14:$F$83,RAB!$C$14:$C$83,C306)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SUMIFS(RAB!$F$14:$F$83,RAB!$C$14:$C$83,C307)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SUMIFS(RAB!$F$14:$F$83,RAB!$C$14:$C$83,C308)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SUMIFS(RAB!$F$14:$F$83,RAB!$C$14:$C$83,C309)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SUMIFS(RAB!$F$14:$F$83,RAB!$C$14:$C$83,C310)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SUMIFS(RAB!$F$14:$F$83,RAB!$C$14:$C$83,C311)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SUMIFS(RAB!$F$14:$F$83,RAB!$C$14:$C$83,C312)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SUMIFS(RAB!$F$14:$F$83,RAB!$C$14:$C$83,C313)</f>
        <v>1</v>
      </c>
      <c r="E313" s="24">
        <f t="shared" ca="1" si="22"/>
        <v>1</v>
      </c>
      <c r="F313" s="24">
        <f ca="1">IF(D313=0,0,SUM($E$223:E313))</f>
        <v>2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SUMIFS(RAB!$F$14:$F$83,RAB!$C$14:$C$83,C314)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SUMIFS(RAB!$F$14:$F$83,RAB!$C$14:$C$83,C315)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SUMIFS(RAB!$F$14:$F$83,RAB!$C$14:$C$83,C316)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SUMIFS(RAB!$F$14:$F$83,RAB!$C$14:$C$83,C317)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SUMIFS(RAB!$F$14:$F$83,RAB!$C$14:$C$83,C318)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SUMIFS(RAB!$F$14:$F$83,RAB!$C$14:$C$83,C319)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SUMIFS(RAB!$F$14:$F$83,RAB!$C$14:$C$83,C320)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SUMIFS(RAB!$F$14:$F$83,RAB!$C$14:$C$83,C321)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SUMIFS(RAB!$F$14:$F$83,RAB!$C$14:$C$83,C322)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SUMIFS(RAB!$F$14:$F$83,RAB!$C$14:$C$83,C323)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SUMIFS(RAB!$F$14:$F$83,RAB!$C$14:$C$83,C324)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SUMIFS(RAB!$F$14:$F$83,RAB!$C$14:$C$83,C325)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SUMIFS(RAB!$F$14:$F$83,RAB!$C$14:$C$83,C326)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SUMIFS(RAB!$F$14:$F$83,RAB!$C$14:$C$83,C327)</f>
        <v>3</v>
      </c>
      <c r="E327" s="24">
        <f t="shared" ca="1" si="22"/>
        <v>1</v>
      </c>
      <c r="F327" s="24">
        <f ca="1">IF(D327=0,0,SUM($E$223:E327))</f>
        <v>3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SUMIFS(RAB!$F$14:$F$83,RAB!$C$14:$C$83,C328)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SUMIFS(RAB!$F$14:$F$83,RAB!$C$14:$C$83,C329)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SUMIFS(RAB!$F$14:$F$83,RAB!$C$14:$C$83,C330)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SUMIFS(RAB!$F$14:$F$83,RAB!$C$14:$C$83,C331)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SUMIFS(RAB!$F$14:$F$83,RAB!$C$14:$C$83,C332)</f>
        <v>3</v>
      </c>
      <c r="E332" s="24">
        <f t="shared" ca="1" si="22"/>
        <v>1</v>
      </c>
      <c r="F332" s="24">
        <f ca="1">IF(D332=0,0,SUM($E$223:E332))</f>
        <v>4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SUMIFS(RAB!$F$14:$F$83,RAB!$C$14:$C$83,C333)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SUMIFS(RAB!$F$14:$F$83,RAB!$C$14:$C$83,C334)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SUMIFS(RAB!$F$14:$F$83,RAB!$C$14:$C$83,C335)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SUMIFS(RAB!$F$14:$F$83,RAB!$C$14:$C$83,C336)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SUMIFS(RAB!$F$14:$F$83,RAB!$C$14:$C$83,C337)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SUMIFS(RAB!$F$14:$F$83,RAB!$C$14:$C$83,C338)</f>
        <v>9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SUMIFS(RAB!$F$14:$F$83,RAB!$C$14:$C$83,C339)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SUMIFS(RAB!$F$14:$F$83,RAB!$C$14:$C$83,C340)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SUMIFS(RAB!$F$14:$F$83,RAB!$C$14:$C$83,C341)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SUMIFS(RAB!$F$14:$F$83,RAB!$C$14:$C$83,C342)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SUMIFS(RAB!$F$14:$F$83,RAB!$C$14:$C$83,C343)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SUMIFS(RAB!$F$14:$F$83,RAB!$C$14:$C$83,C344)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SUMIFS(RAB!$F$14:$F$83,RAB!$C$14:$C$83,C345)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SUMIFS(RAB!$F$14:$F$83,RAB!$C$14:$C$83,C346)</f>
        <v>38</v>
      </c>
      <c r="E346" s="24">
        <f t="shared" ca="1" si="22"/>
        <v>1</v>
      </c>
      <c r="F346" s="24">
        <f ca="1">IF(D346=0,0,SUM($E$223:E346))</f>
        <v>6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SUMIFS(RAB!$F$14:$F$83,RAB!$C$14:$C$83,C347)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SUMIFS(RAB!$F$14:$F$83,RAB!$C$14:$C$83,C348)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SUMIFS(RAB!$F$14:$F$83,RAB!$C$14:$C$83,C349)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SUMIFS(RAB!$F$14:$F$83,RAB!$C$14:$C$83,C350)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SUMIFS(RAB!$F$14:$F$83,RAB!$C$14:$C$83,C351)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SUMIFS(RAB!$F$14:$F$83,RAB!$C$14:$C$83,C352)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SUMIFS(RAB!$F$14:$F$83,RAB!$C$14:$C$83,C353)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SUMIFS(RAB!$F$14:$F$83,RAB!$C$14:$C$83,C354)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SUMIFS(RAB!$F$14:$F$83,RAB!$C$14:$C$83,C355)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SUMIFS(RAB!$F$14:$F$83,RAB!$C$14:$C$83,C356)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SUMIFS(RAB!$F$14:$F$83,RAB!$C$14:$C$83,C357)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SUMIFS(RAB!$F$14:$F$83,RAB!$C$14:$C$83,C358)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SUMIFS(RAB!$F$14:$F$83,RAB!$C$14:$C$83,C359)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SUMIFS(RAB!$F$14:$F$83,RAB!$C$14:$C$83,C360)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SUMIFS(RAB!$F$14:$F$83,RAB!$C$14:$C$83,C361)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SUMIFS(RAB!$F$14:$F$83,RAB!$C$14:$C$83,C362)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SUMIFS(RAB!$F$14:$F$83,RAB!$C$14:$C$83,C363)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SUMIFS(RAB!$F$14:$F$83,RAB!$C$14:$C$83,C364)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SUMIFS(RAB!$F$14:$F$83,RAB!$C$14:$C$83,C365)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SUMIFS(RAB!$F$14:$F$83,RAB!$C$14:$C$83,C366)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SUMIFS(RAB!$F$14:$F$83,RAB!$C$14:$C$83,C367)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SUMIFS(RAB!$F$14:$F$83,RAB!$C$14:$C$83,C368)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SUMIFS(RAB!$F$14:$F$83,RAB!$C$14:$C$83,C369)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SUMIFS(RAB!$F$14:$F$83,RAB!$C$14:$C$83,C370)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SUMIFS(RAB!$F$14:$F$83,RAB!$C$14:$C$83,C371)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SUMIFS(RAB!$F$14:$F$83,RAB!$C$14:$C$83,C372)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SUMIFS(RAB!$F$14:$F$83,RAB!$C$14:$C$83,C373)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9" activePane="bottomRight" state="frozen"/>
      <selection activeCell="D209" sqref="D209"/>
      <selection pane="topRight" activeCell="D209" sqref="D209"/>
      <selection pane="bottomLeft" activeCell="D209" sqref="D209"/>
      <selection pane="bottomRight" activeCell="C135" sqref="C13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5" t="s">
        <v>41</v>
      </c>
      <c r="C2" s="55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6" t="s">
        <v>23</v>
      </c>
      <c r="C4" s="557" t="s">
        <v>1012</v>
      </c>
      <c r="D4" s="557" t="s">
        <v>42</v>
      </c>
      <c r="E4" s="556" t="s">
        <v>43</v>
      </c>
      <c r="F4" s="108" t="s">
        <v>1605</v>
      </c>
      <c r="G4" s="108" t="s">
        <v>1604</v>
      </c>
      <c r="H4" s="55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6"/>
      <c r="C5" s="557"/>
      <c r="D5" s="557"/>
      <c r="E5" s="556"/>
      <c r="F5" s="93"/>
      <c r="G5" s="93"/>
      <c r="H5" s="554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8" priority="138" operator="equal">
      <formula>0</formula>
    </cfRule>
  </conditionalFormatting>
  <conditionalFormatting sqref="B8:C135">
    <cfRule type="cellIs" dxfId="37" priority="51" operator="equal">
      <formula>0</formula>
    </cfRule>
  </conditionalFormatting>
  <conditionalFormatting sqref="B150:G1493">
    <cfRule type="cellIs" dxfId="36" priority="1" operator="equal">
      <formula>0</formula>
    </cfRule>
  </conditionalFormatting>
  <conditionalFormatting sqref="C143:G149">
    <cfRule type="cellIs" dxfId="35" priority="5" operator="equal">
      <formula>0</formula>
    </cfRule>
  </conditionalFormatting>
  <conditionalFormatting sqref="D9:G142">
    <cfRule type="cellIs" dxfId="34" priority="11" operator="equal">
      <formula>0</formula>
    </cfRule>
  </conditionalFormatting>
  <conditionalFormatting sqref="D1:IV5 A1:C7 D6:K6 H1455:IV1457 H1458:XFD1485 H1486:H1493 I1486:XFD1494 A1494:H1494 A1495:XFD65536">
    <cfRule type="cellIs" dxfId="33" priority="163" operator="equal">
      <formula>0</formula>
    </cfRule>
  </conditionalFormatting>
  <conditionalFormatting sqref="D7:IV8 C136:C142 B136:B149">
    <cfRule type="cellIs" dxfId="32" priority="62" operator="equal">
      <formula>0</formula>
    </cfRule>
  </conditionalFormatting>
  <conditionalFormatting sqref="H9:H1418">
    <cfRule type="cellIs" dxfId="31" priority="129" operator="equal">
      <formula>0</formula>
    </cfRule>
  </conditionalFormatting>
  <conditionalFormatting sqref="H1419:I1454">
    <cfRule type="cellIs" dxfId="30" priority="128" operator="equal">
      <formula>0</formula>
    </cfRule>
  </conditionalFormatting>
  <conditionalFormatting sqref="I108:I1418">
    <cfRule type="cellIs" dxfId="29" priority="125" operator="equal">
      <formula>0</formula>
    </cfRule>
  </conditionalFormatting>
  <conditionalFormatting sqref="J108:IV1454">
    <cfRule type="cellIs" dxfId="28" priority="139" operator="equal">
      <formula>0</formula>
    </cfRule>
  </conditionalFormatting>
  <conditionalFormatting sqref="M6:IV6">
    <cfRule type="cellIs" dxfId="2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2" t="s">
        <v>1454</v>
      </c>
      <c r="C2" s="562"/>
      <c r="D2" s="562"/>
      <c r="E2" s="562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7" t="s">
        <v>1532</v>
      </c>
      <c r="C4" s="568"/>
      <c r="D4" s="568"/>
      <c r="E4" s="569"/>
      <c r="F4" s="442"/>
      <c r="G4" s="442"/>
      <c r="H4" s="443"/>
      <c r="I4" s="594" t="s">
        <v>1533</v>
      </c>
      <c r="J4" s="595"/>
      <c r="K4" s="595"/>
      <c r="L4" s="596"/>
    </row>
    <row r="5" spans="1:12" ht="34.5" customHeight="1">
      <c r="A5" s="204"/>
      <c r="B5" s="445" t="s">
        <v>1379</v>
      </c>
      <c r="C5" s="277" t="s">
        <v>9</v>
      </c>
      <c r="D5" s="563" t="str">
        <f>DATA!D14</f>
        <v>TSALITS QOIF FARID</v>
      </c>
      <c r="E5" s="564"/>
      <c r="F5" s="208"/>
      <c r="G5" s="208"/>
      <c r="I5" s="446" t="s">
        <v>1379</v>
      </c>
      <c r="J5" s="277" t="s">
        <v>9</v>
      </c>
      <c r="K5" s="597" t="str">
        <f>D5</f>
        <v>TSALITS QOIF FARID</v>
      </c>
      <c r="L5" s="598"/>
    </row>
    <row r="6" spans="1:12" ht="31.5" customHeight="1">
      <c r="A6" s="204"/>
      <c r="B6" s="445" t="s">
        <v>1529</v>
      </c>
      <c r="C6" s="277" t="s">
        <v>9</v>
      </c>
      <c r="D6" s="572">
        <f>DATA!D17*1000</f>
        <v>0</v>
      </c>
      <c r="E6" s="573"/>
      <c r="F6" s="208"/>
      <c r="G6" s="208"/>
      <c r="I6" s="446" t="s">
        <v>1530</v>
      </c>
      <c r="J6" s="277" t="s">
        <v>9</v>
      </c>
      <c r="K6" s="599">
        <f>DATA!D20*1000</f>
        <v>6600</v>
      </c>
      <c r="L6" s="600"/>
    </row>
    <row r="7" spans="1:12" ht="30.75" customHeight="1">
      <c r="A7" s="204"/>
      <c r="B7" s="445" t="s">
        <v>1441</v>
      </c>
      <c r="C7" s="277" t="s">
        <v>9</v>
      </c>
      <c r="D7" s="570">
        <f>DATA!D18</f>
        <v>1</v>
      </c>
      <c r="E7" s="571"/>
      <c r="F7" s="444" t="s">
        <v>1453</v>
      </c>
      <c r="I7" s="446" t="s">
        <v>1441</v>
      </c>
      <c r="J7" s="277" t="s">
        <v>9</v>
      </c>
      <c r="K7" s="601">
        <f>DATA!D21</f>
        <v>1</v>
      </c>
      <c r="L7" s="602"/>
    </row>
    <row r="8" spans="1:12" ht="51" customHeight="1">
      <c r="A8" s="204"/>
      <c r="B8" s="445" t="s">
        <v>1442</v>
      </c>
      <c r="C8" s="277" t="s">
        <v>9</v>
      </c>
      <c r="D8" s="570">
        <f>DATA!D19</f>
        <v>220</v>
      </c>
      <c r="E8" s="571"/>
      <c r="F8" s="444" t="s">
        <v>1453</v>
      </c>
      <c r="G8" s="439">
        <v>220</v>
      </c>
      <c r="I8" s="446" t="s">
        <v>1442</v>
      </c>
      <c r="J8" s="277" t="s">
        <v>9</v>
      </c>
      <c r="K8" s="601">
        <f>DATA!D22</f>
        <v>220</v>
      </c>
      <c r="L8" s="602"/>
    </row>
    <row r="9" spans="1:12" ht="30" customHeight="1" thickBot="1">
      <c r="A9" s="204"/>
      <c r="B9" s="451" t="s">
        <v>1541</v>
      </c>
      <c r="C9" s="441" t="s">
        <v>9</v>
      </c>
      <c r="D9" s="565">
        <f>IF(D7=1,D6/(380/3^0.5),(D6/(380*3^0.5)))</f>
        <v>0</v>
      </c>
      <c r="E9" s="566"/>
      <c r="F9" s="207"/>
      <c r="G9" s="440">
        <v>380</v>
      </c>
      <c r="I9" s="452" t="s">
        <v>1541</v>
      </c>
      <c r="J9" s="441" t="s">
        <v>9</v>
      </c>
      <c r="K9" s="603">
        <f>IF(K7=1,K6/(380/3^0.5),(K6/(380*3^0.5)))</f>
        <v>30.082987710406815</v>
      </c>
      <c r="L9" s="604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74"/>
      <c r="E12" s="575"/>
      <c r="F12" s="208"/>
      <c r="G12" s="208"/>
      <c r="I12" s="468" t="s">
        <v>1534</v>
      </c>
      <c r="J12" s="469" t="s">
        <v>9</v>
      </c>
      <c r="K12" s="574">
        <f>D12</f>
        <v>0</v>
      </c>
      <c r="L12" s="575"/>
    </row>
    <row r="13" spans="1:12" ht="31.5" customHeight="1">
      <c r="A13" s="204"/>
      <c r="B13" s="476" t="s">
        <v>1380</v>
      </c>
      <c r="C13" s="456" t="s">
        <v>9</v>
      </c>
      <c r="D13" s="578"/>
      <c r="E13" s="579"/>
      <c r="F13" s="208"/>
      <c r="G13" s="208"/>
      <c r="I13" s="470" t="s">
        <v>1380</v>
      </c>
      <c r="J13" s="456" t="s">
        <v>9</v>
      </c>
      <c r="K13" s="578">
        <f>D13</f>
        <v>0</v>
      </c>
      <c r="L13" s="579"/>
    </row>
    <row r="14" spans="1:12" ht="30.75" customHeight="1">
      <c r="A14" s="204"/>
      <c r="B14" s="476" t="s">
        <v>1535</v>
      </c>
      <c r="C14" s="456" t="s">
        <v>9</v>
      </c>
      <c r="D14" s="586"/>
      <c r="E14" s="587"/>
      <c r="F14" s="444" t="s">
        <v>1453</v>
      </c>
      <c r="G14" s="448">
        <v>50</v>
      </c>
      <c r="I14" s="470" t="s">
        <v>1535</v>
      </c>
      <c r="J14" s="456" t="s">
        <v>9</v>
      </c>
      <c r="K14" s="588">
        <v>50</v>
      </c>
      <c r="L14" s="589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90">
        <v>0</v>
      </c>
      <c r="E16" s="591"/>
      <c r="F16" s="444"/>
      <c r="G16" s="448">
        <v>160</v>
      </c>
      <c r="I16" s="470" t="s">
        <v>1537</v>
      </c>
      <c r="J16" s="456" t="s">
        <v>9</v>
      </c>
      <c r="K16" s="592">
        <f>K9</f>
        <v>30.082987710406815</v>
      </c>
      <c r="L16" s="593"/>
    </row>
    <row r="17" spans="1:12" ht="34.5" customHeight="1">
      <c r="A17" s="204"/>
      <c r="B17" s="476" t="s">
        <v>1538</v>
      </c>
      <c r="C17" s="456" t="s">
        <v>9</v>
      </c>
      <c r="D17" s="580">
        <f>IF(D15=1,D14/(20/3^0.5),(D14/(20*3^0.5)))</f>
        <v>0</v>
      </c>
      <c r="E17" s="581"/>
      <c r="F17" s="444" t="s">
        <v>1453</v>
      </c>
      <c r="G17" s="449">
        <v>200</v>
      </c>
      <c r="I17" s="470" t="s">
        <v>1538</v>
      </c>
      <c r="J17" s="456" t="s">
        <v>9</v>
      </c>
      <c r="K17" s="584">
        <f>IF(K15=1,K14/(20/3^0.5),(K14/(20*3^0.5)))</f>
        <v>1.4433756729740645</v>
      </c>
      <c r="L17" s="585"/>
    </row>
    <row r="18" spans="1:12" ht="34.5" customHeight="1">
      <c r="A18" s="204"/>
      <c r="B18" s="476" t="s">
        <v>1539</v>
      </c>
      <c r="C18" s="456" t="s">
        <v>9</v>
      </c>
      <c r="D18" s="580">
        <f>IF(D15=1,D14/(380/3^0.5),(D14/(380*3^0.5)))*1000</f>
        <v>0</v>
      </c>
      <c r="E18" s="581"/>
      <c r="F18" s="444" t="s">
        <v>1453</v>
      </c>
      <c r="G18" s="449">
        <v>250</v>
      </c>
      <c r="I18" s="470" t="s">
        <v>1539</v>
      </c>
      <c r="J18" s="456" t="s">
        <v>9</v>
      </c>
      <c r="K18" s="584">
        <f>IF(K15=1,K14/(380/3^0.5),(K14/(380*3^0.5)))*1000</f>
        <v>75.96714068284551</v>
      </c>
      <c r="L18" s="585"/>
    </row>
    <row r="19" spans="1:12" ht="30" customHeight="1">
      <c r="A19" s="204"/>
      <c r="B19" s="477" t="s">
        <v>1531</v>
      </c>
      <c r="C19" s="455" t="s">
        <v>9</v>
      </c>
      <c r="D19" s="580">
        <f>IF(D15=1,D14/(380/3^0.5),(D14/(380*3^0.5)))</f>
        <v>0</v>
      </c>
      <c r="E19" s="581"/>
      <c r="F19" s="207"/>
      <c r="G19" s="440"/>
      <c r="I19" s="472" t="s">
        <v>1531</v>
      </c>
      <c r="J19" s="455" t="s">
        <v>9</v>
      </c>
      <c r="K19" s="584">
        <f>IF(K15=1,K14/(380/3^0.5),(K14/(380*3^0.5)))</f>
        <v>7.5967140682845505E-2</v>
      </c>
      <c r="L19" s="585"/>
    </row>
    <row r="20" spans="1:12" ht="30" customHeight="1" thickBot="1">
      <c r="A20" s="204"/>
      <c r="B20" s="478" t="s">
        <v>1540</v>
      </c>
      <c r="C20" s="474" t="s">
        <v>9</v>
      </c>
      <c r="D20" s="576" t="e">
        <f>D16/D18</f>
        <v>#DIV/0!</v>
      </c>
      <c r="E20" s="577"/>
      <c r="F20" s="207"/>
      <c r="G20" s="440"/>
      <c r="I20" s="473" t="s">
        <v>1531</v>
      </c>
      <c r="J20" s="474" t="s">
        <v>9</v>
      </c>
      <c r="K20" s="582">
        <f>K16/K18</f>
        <v>0.39599999999999991</v>
      </c>
      <c r="L20" s="583"/>
    </row>
    <row r="21" spans="1:12" ht="9.75" customHeight="1">
      <c r="A21" s="204"/>
      <c r="B21" s="463" t="s">
        <v>1540</v>
      </c>
      <c r="C21" s="464" t="s">
        <v>9</v>
      </c>
      <c r="D21" s="561">
        <v>1</v>
      </c>
      <c r="E21" s="561"/>
      <c r="F21" s="465"/>
      <c r="G21" s="466"/>
      <c r="H21" s="467"/>
      <c r="I21" s="463" t="s">
        <v>1531</v>
      </c>
      <c r="J21" s="464" t="s">
        <v>9</v>
      </c>
      <c r="K21" s="561">
        <v>1</v>
      </c>
      <c r="L21" s="561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58"/>
      <c r="C24" s="559"/>
      <c r="D24" s="559"/>
      <c r="E24" s="560"/>
      <c r="I24" s="558"/>
      <c r="J24" s="559"/>
      <c r="K24" s="559"/>
      <c r="L24" s="560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6" priority="5" stopIfTrue="1" operator="greaterThan">
      <formula>0.89</formula>
    </cfRule>
    <cfRule type="cellIs" dxfId="2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0" zoomScaleNormal="100" workbookViewId="0">
      <selection activeCell="D16" sqref="D1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5"/>
      <c r="C1" s="605"/>
      <c r="D1" s="60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1606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6.6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6395400</v>
      </c>
    </row>
    <row r="10" spans="2:11" ht="20.100000000000001" customHeight="1">
      <c r="B10" s="291" t="s">
        <v>1446</v>
      </c>
      <c r="C10" s="292" t="s">
        <v>9</v>
      </c>
      <c r="D10" s="298">
        <f ca="1">RAB!K89</f>
        <v>79011446.129999995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1580228.9225999999</v>
      </c>
    </row>
    <row r="12" spans="2:11" ht="9" customHeight="1">
      <c r="B12" s="606"/>
      <c r="C12" s="606"/>
      <c r="D12" s="606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1624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1633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6.6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5" activePane="bottomLeft" state="frozen"/>
      <selection activeCell="H1093" sqref="H1093"/>
      <selection pane="bottomLeft" activeCell="H31" sqref="H31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7" t="s">
        <v>1357</v>
      </c>
      <c r="C3" s="607"/>
      <c r="D3" s="607"/>
      <c r="E3" s="607"/>
      <c r="F3" s="305" t="str">
        <f>DATA!D14</f>
        <v>TSALITS QOIF FARID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8" t="s">
        <v>1349</v>
      </c>
      <c r="C5" s="608" t="s">
        <v>1358</v>
      </c>
      <c r="D5" s="609" t="s">
        <v>1359</v>
      </c>
      <c r="E5" s="609" t="s">
        <v>1360</v>
      </c>
      <c r="F5" s="608" t="s">
        <v>1361</v>
      </c>
      <c r="G5" s="608"/>
      <c r="H5" s="608"/>
      <c r="I5" s="608"/>
      <c r="J5" s="608"/>
      <c r="K5" s="608" t="s">
        <v>1362</v>
      </c>
      <c r="L5" s="608"/>
      <c r="M5" s="307"/>
      <c r="N5" s="612" t="s">
        <v>1363</v>
      </c>
      <c r="O5" s="609" t="s">
        <v>1364</v>
      </c>
      <c r="P5" s="609" t="s">
        <v>1365</v>
      </c>
      <c r="Q5" s="609" t="s">
        <v>1366</v>
      </c>
      <c r="R5" s="308"/>
      <c r="S5" s="309"/>
      <c r="T5" s="610" t="s">
        <v>1367</v>
      </c>
      <c r="U5" s="310"/>
    </row>
    <row r="6" spans="1:21" ht="20.100000000000001" customHeight="1">
      <c r="B6" s="608"/>
      <c r="C6" s="608"/>
      <c r="D6" s="608"/>
      <c r="E6" s="60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3"/>
      <c r="O6" s="608"/>
      <c r="P6" s="608"/>
      <c r="Q6" s="608"/>
      <c r="R6" s="308"/>
      <c r="S6" s="309"/>
      <c r="T6" s="608"/>
      <c r="U6" s="312"/>
    </row>
    <row r="7" spans="1:21" ht="20.100000000000001" customHeight="1">
      <c r="A7" s="313">
        <v>0</v>
      </c>
      <c r="B7" s="314">
        <v>2023</v>
      </c>
      <c r="C7" s="479">
        <f>DATA!D8*DATA!D26*4</f>
        <v>1056</v>
      </c>
      <c r="D7" s="316">
        <f>C7*4/24</f>
        <v>176</v>
      </c>
      <c r="E7" s="316">
        <f>C7-D7</f>
        <v>880</v>
      </c>
      <c r="F7" s="317">
        <f ca="1">DATA!D10/1000000</f>
        <v>79.011446129999996</v>
      </c>
      <c r="G7" s="318">
        <f ca="1">DATA!$D$11/1000000</f>
        <v>1.5802289225999999</v>
      </c>
      <c r="H7" s="318">
        <f>C7*DATA!$D$5/1000000</f>
        <v>1.1448360484562328</v>
      </c>
      <c r="I7" s="318">
        <f>(C7*DATA!$D$5*DATA!$D$7)/1000000</f>
        <v>2.5758811090265236E-2</v>
      </c>
      <c r="J7" s="316">
        <f ca="1">SUM(F7:I7)</f>
        <v>81.762269912146493</v>
      </c>
      <c r="K7" s="319">
        <f>DATA!D9/1000000</f>
        <v>6.3954000000000004</v>
      </c>
      <c r="L7" s="316">
        <f>((D7*DATA!$D$23)/1000000)+((E7*DATA!$D$24)/1000000)</f>
        <v>1.5256031999999999</v>
      </c>
      <c r="M7" s="316">
        <f>K7+L7</f>
        <v>7.9210032000000004</v>
      </c>
      <c r="N7" s="316">
        <f ca="1">M7-J7</f>
        <v>-73.841266712146492</v>
      </c>
      <c r="O7" s="314">
        <v>1</v>
      </c>
      <c r="P7" s="316">
        <f ca="1">O7*N7</f>
        <v>-73.841266712146492</v>
      </c>
      <c r="Q7" s="316">
        <f ca="1">P7</f>
        <v>-73.841266712146492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3168</v>
      </c>
      <c r="D8" s="316">
        <f>C8*4/24</f>
        <v>528</v>
      </c>
      <c r="E8" s="316">
        <f t="shared" ref="E8:E32" si="0">C8-D8</f>
        <v>2640</v>
      </c>
      <c r="F8" s="314"/>
      <c r="G8" s="318">
        <f ca="1">DATA!$D$11/1000000</f>
        <v>1.5802289225999999</v>
      </c>
      <c r="H8" s="318">
        <f>C8*DATA!$D$5/1000000</f>
        <v>3.4345081453686985</v>
      </c>
      <c r="I8" s="318">
        <f>(C8*DATA!$D$5*DATA!$D$7)/1000000</f>
        <v>7.7276433270795711E-2</v>
      </c>
      <c r="J8" s="316">
        <f t="shared" ref="J8:J32" ca="1" si="1">SUM(F8:I8)</f>
        <v>5.092013501239494</v>
      </c>
      <c r="K8" s="321"/>
      <c r="L8" s="316">
        <f>((D8*DATA!$D$23)/1000000)+((E8*DATA!$D$24)/1000000)</f>
        <v>4.5768095999999998</v>
      </c>
      <c r="M8" s="316">
        <f t="shared" ref="M8:M32" si="2">K8+L8</f>
        <v>4.5768095999999998</v>
      </c>
      <c r="N8" s="316">
        <f ca="1">M8-J8</f>
        <v>-0.51520390123949422</v>
      </c>
      <c r="O8" s="315">
        <f>1/(1+'[93]Asumsi I'!$C$3)^(KKF!A8)</f>
        <v>0.89285714285714279</v>
      </c>
      <c r="P8" s="316">
        <f ca="1">O8*N8</f>
        <v>-0.46000348324954837</v>
      </c>
      <c r="Q8" s="316">
        <f ca="1">Q7+P8</f>
        <v>-74.301270195396043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3168</v>
      </c>
      <c r="D9" s="316">
        <f t="shared" ref="D9:D32" si="5">C9*4/24</f>
        <v>528</v>
      </c>
      <c r="E9" s="316">
        <f t="shared" si="0"/>
        <v>2640</v>
      </c>
      <c r="F9" s="314"/>
      <c r="G9" s="318">
        <f ca="1">DATA!$D$11/1000000</f>
        <v>1.5802289225999999</v>
      </c>
      <c r="H9" s="318">
        <f>C9*DATA!$D$5/1000000</f>
        <v>3.4345081453686985</v>
      </c>
      <c r="I9" s="318">
        <f>(C9*DATA!$D$5*DATA!$D$7)/1000000</f>
        <v>7.7276433270795711E-2</v>
      </c>
      <c r="J9" s="316">
        <f t="shared" ca="1" si="1"/>
        <v>5.092013501239494</v>
      </c>
      <c r="K9" s="316"/>
      <c r="L9" s="316">
        <f>((D9*DATA!$D$23)/1000000)+((E9*DATA!$D$24)/1000000)</f>
        <v>4.5768095999999998</v>
      </c>
      <c r="M9" s="316">
        <f t="shared" si="2"/>
        <v>4.5768095999999998</v>
      </c>
      <c r="N9" s="316">
        <f t="shared" ref="N9:N32" ca="1" si="6">M9-J9</f>
        <v>-0.51520390123949422</v>
      </c>
      <c r="O9" s="322">
        <f>1/(1+'[93]Asumsi I'!$C$3)^(KKF!A9)</f>
        <v>0.79719387755102034</v>
      </c>
      <c r="P9" s="316">
        <f t="shared" ref="P9:P32" ca="1" si="7">O9*N9</f>
        <v>-0.41071739575852534</v>
      </c>
      <c r="Q9" s="316">
        <f ca="1">Q8+P9</f>
        <v>-74.711987591154568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3168</v>
      </c>
      <c r="D10" s="316">
        <f t="shared" si="5"/>
        <v>528</v>
      </c>
      <c r="E10" s="316">
        <f t="shared" si="0"/>
        <v>2640</v>
      </c>
      <c r="F10" s="314"/>
      <c r="G10" s="318">
        <f ca="1">DATA!$D$11/1000000</f>
        <v>1.5802289225999999</v>
      </c>
      <c r="H10" s="318">
        <f>C10*DATA!$D$5/1000000</f>
        <v>3.4345081453686985</v>
      </c>
      <c r="I10" s="318">
        <f>(C10*DATA!$D$5*DATA!$D$7)/1000000</f>
        <v>7.7276433270795711E-2</v>
      </c>
      <c r="J10" s="316">
        <f t="shared" ca="1" si="1"/>
        <v>5.092013501239494</v>
      </c>
      <c r="K10" s="314"/>
      <c r="L10" s="316">
        <f>((D10*DATA!$D$23)/1000000)+((E10*DATA!$D$24)/1000000)</f>
        <v>4.5768095999999998</v>
      </c>
      <c r="M10" s="316">
        <f t="shared" si="2"/>
        <v>4.5768095999999998</v>
      </c>
      <c r="N10" s="316">
        <f t="shared" ca="1" si="6"/>
        <v>-0.51520390123949422</v>
      </c>
      <c r="O10" s="315">
        <f>1/(1+'[93]Asumsi I'!$C$3)^(KKF!A10)</f>
        <v>0.71178024781341087</v>
      </c>
      <c r="P10" s="316">
        <f t="shared" ca="1" si="7"/>
        <v>-0.36671196049868326</v>
      </c>
      <c r="Q10" s="316">
        <f t="shared" ref="Q10:Q30" ca="1" si="9">Q9+P10</f>
        <v>-75.078699551653244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3168</v>
      </c>
      <c r="D11" s="316">
        <f t="shared" si="5"/>
        <v>528</v>
      </c>
      <c r="E11" s="316">
        <f t="shared" si="0"/>
        <v>2640</v>
      </c>
      <c r="F11" s="314"/>
      <c r="G11" s="318">
        <f ca="1">DATA!$D$11/1000000</f>
        <v>1.5802289225999999</v>
      </c>
      <c r="H11" s="318">
        <f>C11*DATA!$D$5/1000000</f>
        <v>3.4345081453686985</v>
      </c>
      <c r="I11" s="318">
        <f>(C11*DATA!$D$5*DATA!$D$7)/1000000</f>
        <v>7.7276433270795711E-2</v>
      </c>
      <c r="J11" s="316">
        <f t="shared" ca="1" si="1"/>
        <v>5.092013501239494</v>
      </c>
      <c r="K11" s="314"/>
      <c r="L11" s="316">
        <f>((D11*DATA!$D$23)/1000000)+((E11*DATA!$D$24)/1000000)</f>
        <v>4.5768095999999998</v>
      </c>
      <c r="M11" s="316">
        <f t="shared" si="2"/>
        <v>4.5768095999999998</v>
      </c>
      <c r="N11" s="316">
        <f t="shared" ca="1" si="6"/>
        <v>-0.51520390123949422</v>
      </c>
      <c r="O11" s="315">
        <f>1/(1+'[93]Asumsi I'!$C$3)^(KKF!A11)</f>
        <v>0.63551807840483121</v>
      </c>
      <c r="P11" s="316">
        <f t="shared" ca="1" si="7"/>
        <v>-0.32742139330239578</v>
      </c>
      <c r="Q11" s="316">
        <f t="shared" ca="1" si="9"/>
        <v>-75.406120944955646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3168</v>
      </c>
      <c r="D12" s="316">
        <f t="shared" si="5"/>
        <v>528</v>
      </c>
      <c r="E12" s="316">
        <f t="shared" si="0"/>
        <v>2640</v>
      </c>
      <c r="F12" s="314"/>
      <c r="G12" s="318">
        <f ca="1">DATA!$D$11/1000000</f>
        <v>1.5802289225999999</v>
      </c>
      <c r="H12" s="318">
        <f>C12*DATA!$D$5/1000000</f>
        <v>3.4345081453686985</v>
      </c>
      <c r="I12" s="318">
        <f>(C12*DATA!$D$5*DATA!$D$7)/1000000</f>
        <v>7.7276433270795711E-2</v>
      </c>
      <c r="J12" s="316">
        <f t="shared" ca="1" si="1"/>
        <v>5.092013501239494</v>
      </c>
      <c r="K12" s="314"/>
      <c r="L12" s="316">
        <f>((D12*DATA!$D$23)/1000000)+((E12*DATA!$D$24)/1000000)</f>
        <v>4.5768095999999998</v>
      </c>
      <c r="M12" s="316">
        <f t="shared" si="2"/>
        <v>4.5768095999999998</v>
      </c>
      <c r="N12" s="316">
        <f t="shared" ca="1" si="6"/>
        <v>-0.51520390123949422</v>
      </c>
      <c r="O12" s="315">
        <f>1/(1+'[93]Asumsi I'!$C$3)^(KKF!A12)</f>
        <v>0.56742685571859919</v>
      </c>
      <c r="P12" s="316">
        <f t="shared" ca="1" si="7"/>
        <v>-0.29234052973428193</v>
      </c>
      <c r="Q12" s="316">
        <f t="shared" ca="1" si="9"/>
        <v>-75.698461474689921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3168</v>
      </c>
      <c r="D13" s="316">
        <f t="shared" si="5"/>
        <v>528</v>
      </c>
      <c r="E13" s="316">
        <f t="shared" si="0"/>
        <v>2640</v>
      </c>
      <c r="F13" s="314"/>
      <c r="G13" s="318">
        <f ca="1">DATA!$D$11/1000000</f>
        <v>1.5802289225999999</v>
      </c>
      <c r="H13" s="318">
        <f>C13*DATA!$D$5/1000000</f>
        <v>3.4345081453686985</v>
      </c>
      <c r="I13" s="318">
        <f>(C13*DATA!$D$5*DATA!$D$7)/1000000</f>
        <v>7.7276433270795711E-2</v>
      </c>
      <c r="J13" s="316">
        <f t="shared" ca="1" si="1"/>
        <v>5.092013501239494</v>
      </c>
      <c r="K13" s="314"/>
      <c r="L13" s="316">
        <f>((D13*DATA!$D$23)/1000000)+((E13*DATA!$D$24)/1000000)</f>
        <v>4.5768095999999998</v>
      </c>
      <c r="M13" s="316">
        <f t="shared" si="2"/>
        <v>4.5768095999999998</v>
      </c>
      <c r="N13" s="316">
        <f t="shared" ca="1" si="6"/>
        <v>-0.51520390123949422</v>
      </c>
      <c r="O13" s="315">
        <f>1/(1+'[93]Asumsi I'!$C$3)^(KKF!A13)</f>
        <v>0.50663112117732068</v>
      </c>
      <c r="P13" s="316">
        <f t="shared" ca="1" si="7"/>
        <v>-0.26101833011989456</v>
      </c>
      <c r="Q13" s="316">
        <f t="shared" ca="1" si="9"/>
        <v>-75.959479804809817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3168</v>
      </c>
      <c r="D14" s="316">
        <f t="shared" si="5"/>
        <v>528</v>
      </c>
      <c r="E14" s="316">
        <f t="shared" si="0"/>
        <v>2640</v>
      </c>
      <c r="F14" s="314"/>
      <c r="G14" s="318">
        <f ca="1">DATA!$D$11/1000000</f>
        <v>1.5802289225999999</v>
      </c>
      <c r="H14" s="318">
        <f>C14*DATA!$D$5/1000000</f>
        <v>3.4345081453686985</v>
      </c>
      <c r="I14" s="318">
        <f>(C14*DATA!$D$5*DATA!$D$7)/1000000</f>
        <v>7.7276433270795711E-2</v>
      </c>
      <c r="J14" s="316">
        <f t="shared" ca="1" si="1"/>
        <v>5.092013501239494</v>
      </c>
      <c r="K14" s="314"/>
      <c r="L14" s="316">
        <f>((D14*DATA!$D$23)/1000000)+((E14*DATA!$D$24)/1000000)</f>
        <v>4.5768095999999998</v>
      </c>
      <c r="M14" s="316">
        <f t="shared" si="2"/>
        <v>4.5768095999999998</v>
      </c>
      <c r="N14" s="316">
        <f t="shared" ca="1" si="6"/>
        <v>-0.51520390123949422</v>
      </c>
      <c r="O14" s="315">
        <f>1/(1+'[93]Asumsi I'!$C$3)^(KKF!A14)</f>
        <v>0.45234921533689343</v>
      </c>
      <c r="P14" s="316">
        <f t="shared" ca="1" si="7"/>
        <v>-0.23305208046419154</v>
      </c>
      <c r="Q14" s="316">
        <f t="shared" ca="1" si="9"/>
        <v>-76.192531885274008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3168</v>
      </c>
      <c r="D15" s="316">
        <f t="shared" si="5"/>
        <v>528</v>
      </c>
      <c r="E15" s="316">
        <f t="shared" si="0"/>
        <v>2640</v>
      </c>
      <c r="F15" s="314"/>
      <c r="G15" s="318">
        <f ca="1">DATA!$D$11/1000000</f>
        <v>1.5802289225999999</v>
      </c>
      <c r="H15" s="318">
        <f>C15*DATA!$D$5/1000000</f>
        <v>3.4345081453686985</v>
      </c>
      <c r="I15" s="318">
        <f>(C15*DATA!$D$5*DATA!$D$7)/1000000</f>
        <v>7.7276433270795711E-2</v>
      </c>
      <c r="J15" s="316">
        <f t="shared" ca="1" si="1"/>
        <v>5.092013501239494</v>
      </c>
      <c r="K15" s="314"/>
      <c r="L15" s="316">
        <f>((D15*DATA!$D$23)/1000000)+((E15*DATA!$D$24)/1000000)</f>
        <v>4.5768095999999998</v>
      </c>
      <c r="M15" s="316">
        <f t="shared" si="2"/>
        <v>4.5768095999999998</v>
      </c>
      <c r="N15" s="316">
        <f t="shared" ca="1" si="6"/>
        <v>-0.51520390123949422</v>
      </c>
      <c r="O15" s="315">
        <f>1/(1+'[93]Asumsi I'!$C$3)^(KKF!A15)</f>
        <v>0.4038832279793691</v>
      </c>
      <c r="P15" s="316">
        <f t="shared" ca="1" si="7"/>
        <v>-0.20808221470017099</v>
      </c>
      <c r="Q15" s="316">
        <f t="shared" ca="1" si="9"/>
        <v>-76.400614099974177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3168</v>
      </c>
      <c r="D16" s="316">
        <f t="shared" si="5"/>
        <v>528</v>
      </c>
      <c r="E16" s="316">
        <f t="shared" si="0"/>
        <v>2640</v>
      </c>
      <c r="F16" s="314"/>
      <c r="G16" s="318">
        <f ca="1">DATA!$D$11/1000000</f>
        <v>1.5802289225999999</v>
      </c>
      <c r="H16" s="318">
        <f>C16*DATA!$D$5/1000000</f>
        <v>3.4345081453686985</v>
      </c>
      <c r="I16" s="318">
        <f>(C16*DATA!$D$5*DATA!$D$7)/1000000</f>
        <v>7.7276433270795711E-2</v>
      </c>
      <c r="J16" s="316">
        <f t="shared" ca="1" si="1"/>
        <v>5.092013501239494</v>
      </c>
      <c r="K16" s="314"/>
      <c r="L16" s="316">
        <f>((D16*DATA!$D$23)/1000000)+((E16*DATA!$D$24)/1000000)</f>
        <v>4.5768095999999998</v>
      </c>
      <c r="M16" s="316">
        <f t="shared" si="2"/>
        <v>4.5768095999999998</v>
      </c>
      <c r="N16" s="316">
        <f t="shared" ca="1" si="6"/>
        <v>-0.51520390123949422</v>
      </c>
      <c r="O16" s="315">
        <f>1/(1+'[93]Asumsi I'!$C$3)^(KKF!A16)</f>
        <v>0.36061002498157957</v>
      </c>
      <c r="P16" s="316">
        <f t="shared" ca="1" si="7"/>
        <v>-0.18578769169658127</v>
      </c>
      <c r="Q16" s="316">
        <f t="shared" ca="1" si="9"/>
        <v>-76.586401791670752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3168</v>
      </c>
      <c r="D17" s="316">
        <f t="shared" si="5"/>
        <v>528</v>
      </c>
      <c r="E17" s="316">
        <f t="shared" si="0"/>
        <v>2640</v>
      </c>
      <c r="F17" s="314"/>
      <c r="G17" s="318">
        <f ca="1">DATA!$D$11/1000000</f>
        <v>1.5802289225999999</v>
      </c>
      <c r="H17" s="318">
        <f>C17*DATA!$D$5/1000000</f>
        <v>3.4345081453686985</v>
      </c>
      <c r="I17" s="318">
        <f>(C17*DATA!$D$5*DATA!$D$7)/1000000</f>
        <v>7.7276433270795711E-2</v>
      </c>
      <c r="J17" s="316">
        <f t="shared" ca="1" si="1"/>
        <v>5.092013501239494</v>
      </c>
      <c r="K17" s="314"/>
      <c r="L17" s="316">
        <f>((D17*DATA!$D$23)/1000000)+((E17*DATA!$D$24)/1000000)</f>
        <v>4.5768095999999998</v>
      </c>
      <c r="M17" s="316">
        <f t="shared" si="2"/>
        <v>4.5768095999999998</v>
      </c>
      <c r="N17" s="316">
        <f t="shared" ca="1" si="6"/>
        <v>-0.51520390123949422</v>
      </c>
      <c r="O17" s="315">
        <f>1/(1+'[93]Asumsi I'!$C$3)^(KKF!A17)</f>
        <v>0.32197323659069599</v>
      </c>
      <c r="P17" s="316">
        <f t="shared" ca="1" si="7"/>
        <v>-0.16588186758623324</v>
      </c>
      <c r="Q17" s="316">
        <f t="shared" ca="1" si="9"/>
        <v>-76.752283659256989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3168</v>
      </c>
      <c r="D18" s="316">
        <f t="shared" si="5"/>
        <v>528</v>
      </c>
      <c r="E18" s="316">
        <f t="shared" si="0"/>
        <v>2640</v>
      </c>
      <c r="F18" s="314"/>
      <c r="G18" s="318">
        <f ca="1">DATA!$D$11/1000000</f>
        <v>1.5802289225999999</v>
      </c>
      <c r="H18" s="318">
        <f>C18*DATA!$D$5/1000000</f>
        <v>3.4345081453686985</v>
      </c>
      <c r="I18" s="318">
        <f>(C18*DATA!$D$5*DATA!$D$7)/1000000</f>
        <v>7.7276433270795711E-2</v>
      </c>
      <c r="J18" s="316">
        <f t="shared" ca="1" si="1"/>
        <v>5.092013501239494</v>
      </c>
      <c r="K18" s="314"/>
      <c r="L18" s="316">
        <f>((D18*DATA!$D$23)/1000000)+((E18*DATA!$D$24)/1000000)</f>
        <v>4.5768095999999998</v>
      </c>
      <c r="M18" s="316">
        <f t="shared" si="2"/>
        <v>4.5768095999999998</v>
      </c>
      <c r="N18" s="316">
        <f t="shared" ca="1" si="6"/>
        <v>-0.51520390123949422</v>
      </c>
      <c r="O18" s="315">
        <f>1/(1+'[93]Asumsi I'!$C$3)^(KKF!A18)</f>
        <v>0.28747610409883567</v>
      </c>
      <c r="P18" s="316">
        <f t="shared" ca="1" si="7"/>
        <v>-0.1481088103448511</v>
      </c>
      <c r="Q18" s="316">
        <f t="shared" ca="1" si="9"/>
        <v>-76.90039246960184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3168</v>
      </c>
      <c r="D19" s="316">
        <f t="shared" si="5"/>
        <v>528</v>
      </c>
      <c r="E19" s="316">
        <f t="shared" si="0"/>
        <v>2640</v>
      </c>
      <c r="F19" s="314"/>
      <c r="G19" s="318">
        <f ca="1">DATA!$D$11/1000000</f>
        <v>1.5802289225999999</v>
      </c>
      <c r="H19" s="318">
        <f>C19*DATA!$D$5/1000000</f>
        <v>3.4345081453686985</v>
      </c>
      <c r="I19" s="318">
        <f>(C19*DATA!$D$5*DATA!$D$7)/1000000</f>
        <v>7.7276433270795711E-2</v>
      </c>
      <c r="J19" s="316">
        <f t="shared" ca="1" si="1"/>
        <v>5.092013501239494</v>
      </c>
      <c r="K19" s="314"/>
      <c r="L19" s="316">
        <f>((D19*DATA!$D$23)/1000000)+((E19*DATA!$D$24)/1000000)</f>
        <v>4.5768095999999998</v>
      </c>
      <c r="M19" s="316">
        <f t="shared" si="2"/>
        <v>4.5768095999999998</v>
      </c>
      <c r="N19" s="316">
        <f t="shared" ca="1" si="6"/>
        <v>-0.51520390123949422</v>
      </c>
      <c r="O19" s="315">
        <f>1/(1+'[93]Asumsi I'!$C$3)^(KKF!A19)</f>
        <v>0.25667509294538904</v>
      </c>
      <c r="P19" s="316">
        <f t="shared" ca="1" si="7"/>
        <v>-0.13224000923647422</v>
      </c>
      <c r="Q19" s="316">
        <f t="shared" ca="1" si="9"/>
        <v>-77.032632478838309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3168</v>
      </c>
      <c r="D20" s="316">
        <f t="shared" si="5"/>
        <v>528</v>
      </c>
      <c r="E20" s="316">
        <f t="shared" si="0"/>
        <v>2640</v>
      </c>
      <c r="F20" s="314"/>
      <c r="G20" s="318">
        <f ca="1">DATA!$D$11/1000000</f>
        <v>1.5802289225999999</v>
      </c>
      <c r="H20" s="318">
        <f>C20*DATA!$D$5/1000000</f>
        <v>3.4345081453686985</v>
      </c>
      <c r="I20" s="318">
        <f>(C20*DATA!$D$5*DATA!$D$7)/1000000</f>
        <v>7.7276433270795711E-2</v>
      </c>
      <c r="J20" s="316">
        <f t="shared" ca="1" si="1"/>
        <v>5.092013501239494</v>
      </c>
      <c r="K20" s="314"/>
      <c r="L20" s="316">
        <f>((D20*DATA!$D$23)/1000000)+((E20*DATA!$D$24)/1000000)</f>
        <v>4.5768095999999998</v>
      </c>
      <c r="M20" s="316">
        <f t="shared" si="2"/>
        <v>4.5768095999999998</v>
      </c>
      <c r="N20" s="316">
        <f t="shared" ca="1" si="6"/>
        <v>-0.51520390123949422</v>
      </c>
      <c r="O20" s="315">
        <f>1/(1+'[93]Asumsi I'!$C$3)^(KKF!A20)</f>
        <v>0.22917419012981158</v>
      </c>
      <c r="P20" s="316">
        <f t="shared" ca="1" si="7"/>
        <v>-0.11807143681828051</v>
      </c>
      <c r="Q20" s="316">
        <f t="shared" ca="1" si="9"/>
        <v>-77.150703915656592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3168</v>
      </c>
      <c r="D21" s="316">
        <f t="shared" si="5"/>
        <v>528</v>
      </c>
      <c r="E21" s="316">
        <f t="shared" si="0"/>
        <v>2640</v>
      </c>
      <c r="F21" s="314"/>
      <c r="G21" s="318">
        <f ca="1">DATA!$D$11/1000000</f>
        <v>1.5802289225999999</v>
      </c>
      <c r="H21" s="318">
        <f>C21*DATA!$D$5/1000000</f>
        <v>3.4345081453686985</v>
      </c>
      <c r="I21" s="318">
        <f>(C21*DATA!$D$5*DATA!$D$7)/1000000</f>
        <v>7.7276433270795711E-2</v>
      </c>
      <c r="J21" s="316">
        <f t="shared" ca="1" si="1"/>
        <v>5.092013501239494</v>
      </c>
      <c r="K21" s="314"/>
      <c r="L21" s="316">
        <f>((D21*DATA!$D$23)/1000000)+((E21*DATA!$D$24)/1000000)</f>
        <v>4.5768095999999998</v>
      </c>
      <c r="M21" s="316">
        <f t="shared" si="2"/>
        <v>4.5768095999999998</v>
      </c>
      <c r="N21" s="316">
        <f t="shared" ca="1" si="6"/>
        <v>-0.51520390123949422</v>
      </c>
      <c r="O21" s="315">
        <f>1/(1+'[93]Asumsi I'!$C$3)^(KKF!A21)</f>
        <v>0.20461981261590317</v>
      </c>
      <c r="P21" s="316">
        <f t="shared" ca="1" si="7"/>
        <v>-0.10542092573060759</v>
      </c>
      <c r="Q21" s="316">
        <f t="shared" ca="1" si="9"/>
        <v>-77.256124841387205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3168</v>
      </c>
      <c r="D22" s="316">
        <f t="shared" si="5"/>
        <v>528</v>
      </c>
      <c r="E22" s="316">
        <f t="shared" si="0"/>
        <v>2640</v>
      </c>
      <c r="F22" s="314"/>
      <c r="G22" s="318">
        <f ca="1">DATA!$D$11/1000000</f>
        <v>1.5802289225999999</v>
      </c>
      <c r="H22" s="318">
        <f>C22*DATA!$D$5/1000000</f>
        <v>3.4345081453686985</v>
      </c>
      <c r="I22" s="318">
        <f>(C22*DATA!$D$5*DATA!$D$7)/1000000</f>
        <v>7.7276433270795711E-2</v>
      </c>
      <c r="J22" s="316">
        <f t="shared" ca="1" si="1"/>
        <v>5.092013501239494</v>
      </c>
      <c r="K22" s="314"/>
      <c r="L22" s="316">
        <f>((D22*DATA!$D$23)/1000000)+((E22*DATA!$D$24)/1000000)</f>
        <v>4.5768095999999998</v>
      </c>
      <c r="M22" s="316">
        <f t="shared" si="2"/>
        <v>4.5768095999999998</v>
      </c>
      <c r="N22" s="316">
        <f t="shared" ca="1" si="6"/>
        <v>-0.51520390123949422</v>
      </c>
      <c r="O22" s="315">
        <f>1/(1+'[93]Asumsi I'!$C$3)^(KKF!A22)</f>
        <v>0.18269626126419927</v>
      </c>
      <c r="P22" s="316">
        <f t="shared" ca="1" si="7"/>
        <v>-9.4125826545185351E-2</v>
      </c>
      <c r="Q22" s="316">
        <f t="shared" ca="1" si="9"/>
        <v>-77.350250667932386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3168</v>
      </c>
      <c r="D23" s="316">
        <f t="shared" si="5"/>
        <v>528</v>
      </c>
      <c r="E23" s="316">
        <f t="shared" si="0"/>
        <v>2640</v>
      </c>
      <c r="F23" s="314"/>
      <c r="G23" s="318">
        <f ca="1">DATA!$D$11/1000000</f>
        <v>1.5802289225999999</v>
      </c>
      <c r="H23" s="318">
        <f>C23*DATA!$D$5/1000000</f>
        <v>3.4345081453686985</v>
      </c>
      <c r="I23" s="318">
        <f>(C23*DATA!$D$5*DATA!$D$7)/1000000</f>
        <v>7.7276433270795711E-2</v>
      </c>
      <c r="J23" s="316">
        <f t="shared" ca="1" si="1"/>
        <v>5.092013501239494</v>
      </c>
      <c r="K23" s="314"/>
      <c r="L23" s="316">
        <f>((D23*DATA!$D$23)/1000000)+((E23*DATA!$D$24)/1000000)</f>
        <v>4.5768095999999998</v>
      </c>
      <c r="M23" s="316">
        <f t="shared" si="2"/>
        <v>4.5768095999999998</v>
      </c>
      <c r="N23" s="316">
        <f t="shared" ca="1" si="6"/>
        <v>-0.51520390123949422</v>
      </c>
      <c r="O23" s="315">
        <f>1/(1+'[93]Asumsi I'!$C$3)^(KKF!A23)</f>
        <v>0.16312166184303503</v>
      </c>
      <c r="P23" s="316">
        <f t="shared" ca="1" si="7"/>
        <v>-8.4040916558201187E-2</v>
      </c>
      <c r="Q23" s="316">
        <f t="shared" ca="1" si="9"/>
        <v>-77.43429158449058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3168</v>
      </c>
      <c r="D24" s="316">
        <f t="shared" si="5"/>
        <v>528</v>
      </c>
      <c r="E24" s="316">
        <f t="shared" si="0"/>
        <v>2640</v>
      </c>
      <c r="F24" s="314"/>
      <c r="G24" s="318">
        <f ca="1">DATA!$D$11/1000000</f>
        <v>1.5802289225999999</v>
      </c>
      <c r="H24" s="318">
        <f>C24*DATA!$D$5/1000000</f>
        <v>3.4345081453686985</v>
      </c>
      <c r="I24" s="318">
        <f>(C24*DATA!$D$5*DATA!$D$7)/1000000</f>
        <v>7.7276433270795711E-2</v>
      </c>
      <c r="J24" s="316">
        <f t="shared" ca="1" si="1"/>
        <v>5.092013501239494</v>
      </c>
      <c r="K24" s="314"/>
      <c r="L24" s="316">
        <f>((D24*DATA!$D$23)/1000000)+((E24*DATA!$D$24)/1000000)</f>
        <v>4.5768095999999998</v>
      </c>
      <c r="M24" s="316">
        <f t="shared" si="2"/>
        <v>4.5768095999999998</v>
      </c>
      <c r="N24" s="316">
        <f t="shared" ca="1" si="6"/>
        <v>-0.51520390123949422</v>
      </c>
      <c r="O24" s="315">
        <f>1/(1+'[93]Asumsi I'!$C$3)^(KKF!A24)</f>
        <v>0.14564434093128129</v>
      </c>
      <c r="P24" s="316">
        <f t="shared" ca="1" si="7"/>
        <v>-7.5036532641251069E-2</v>
      </c>
      <c r="Q24" s="316">
        <f t="shared" ca="1" si="9"/>
        <v>-77.50932811713183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3168</v>
      </c>
      <c r="D25" s="316">
        <f t="shared" si="5"/>
        <v>528</v>
      </c>
      <c r="E25" s="316">
        <f t="shared" si="0"/>
        <v>2640</v>
      </c>
      <c r="F25" s="314"/>
      <c r="G25" s="318">
        <f ca="1">DATA!$D$11/1000000</f>
        <v>1.5802289225999999</v>
      </c>
      <c r="H25" s="318">
        <f>C25*DATA!$D$5/1000000</f>
        <v>3.4345081453686985</v>
      </c>
      <c r="I25" s="318">
        <f>(C25*DATA!$D$5*DATA!$D$7)/1000000</f>
        <v>7.7276433270795711E-2</v>
      </c>
      <c r="J25" s="316">
        <f t="shared" ca="1" si="1"/>
        <v>5.092013501239494</v>
      </c>
      <c r="K25" s="314"/>
      <c r="L25" s="316">
        <f>((D25*DATA!$D$23)/1000000)+((E25*DATA!$D$24)/1000000)</f>
        <v>4.5768095999999998</v>
      </c>
      <c r="M25" s="316">
        <f t="shared" si="2"/>
        <v>4.5768095999999998</v>
      </c>
      <c r="N25" s="316">
        <f t="shared" ca="1" si="6"/>
        <v>-0.51520390123949422</v>
      </c>
      <c r="O25" s="315">
        <f>1/(1+'[93]Asumsi I'!$C$3)^(KKF!A25)</f>
        <v>0.13003959011721541</v>
      </c>
      <c r="P25" s="316">
        <f t="shared" ca="1" si="7"/>
        <v>-6.6996904143974162E-2</v>
      </c>
      <c r="Q25" s="316">
        <f t="shared" ca="1" si="9"/>
        <v>-77.576325021275807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3168</v>
      </c>
      <c r="D26" s="316">
        <f t="shared" si="5"/>
        <v>528</v>
      </c>
      <c r="E26" s="316">
        <f t="shared" si="0"/>
        <v>2640</v>
      </c>
      <c r="F26" s="314"/>
      <c r="G26" s="318">
        <f ca="1">DATA!$D$11/1000000</f>
        <v>1.5802289225999999</v>
      </c>
      <c r="H26" s="318">
        <f>C26*DATA!$D$5/1000000</f>
        <v>3.4345081453686985</v>
      </c>
      <c r="I26" s="318">
        <f>(C26*DATA!$D$5*DATA!$D$7)/1000000</f>
        <v>7.7276433270795711E-2</v>
      </c>
      <c r="J26" s="316">
        <f t="shared" ca="1" si="1"/>
        <v>5.092013501239494</v>
      </c>
      <c r="K26" s="314"/>
      <c r="L26" s="316">
        <f>((D26*DATA!$D$23)/1000000)+((E26*DATA!$D$24)/1000000)</f>
        <v>4.5768095999999998</v>
      </c>
      <c r="M26" s="316">
        <f t="shared" si="2"/>
        <v>4.5768095999999998</v>
      </c>
      <c r="N26" s="316">
        <f t="shared" ca="1" si="6"/>
        <v>-0.51520390123949422</v>
      </c>
      <c r="O26" s="315">
        <f>1/(1+'[93]Asumsi I'!$C$3)^(KKF!A26)</f>
        <v>0.1161067768903709</v>
      </c>
      <c r="P26" s="316">
        <f t="shared" ca="1" si="7"/>
        <v>-5.9818664414262639E-2</v>
      </c>
      <c r="Q26" s="316">
        <f t="shared" ca="1" si="9"/>
        <v>-77.636143685690072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3168</v>
      </c>
      <c r="D27" s="316">
        <f t="shared" si="5"/>
        <v>528</v>
      </c>
      <c r="E27" s="316">
        <f t="shared" si="0"/>
        <v>2640</v>
      </c>
      <c r="F27" s="314"/>
      <c r="G27" s="318">
        <f ca="1">DATA!$D$11/1000000</f>
        <v>1.5802289225999999</v>
      </c>
      <c r="H27" s="318">
        <f>C27*DATA!$D$5/1000000</f>
        <v>3.4345081453686985</v>
      </c>
      <c r="I27" s="318">
        <f>(C27*DATA!$D$5*DATA!$D$7)/1000000</f>
        <v>7.7276433270795711E-2</v>
      </c>
      <c r="J27" s="316">
        <f t="shared" ca="1" si="1"/>
        <v>5.092013501239494</v>
      </c>
      <c r="K27" s="314"/>
      <c r="L27" s="316">
        <f>((D27*DATA!$D$23)/1000000)+((E27*DATA!$D$24)/1000000)</f>
        <v>4.5768095999999998</v>
      </c>
      <c r="M27" s="316">
        <f t="shared" si="2"/>
        <v>4.5768095999999998</v>
      </c>
      <c r="N27" s="316">
        <f t="shared" ca="1" si="6"/>
        <v>-0.51520390123949422</v>
      </c>
      <c r="O27" s="315">
        <f>1/(1+'[93]Asumsi I'!$C$3)^(KKF!A27)</f>
        <v>0.1036667650806883</v>
      </c>
      <c r="P27" s="316">
        <f t="shared" ca="1" si="7"/>
        <v>-5.3409521798448781E-2</v>
      </c>
      <c r="Q27" s="316">
        <f t="shared" ca="1" si="9"/>
        <v>-77.689553207488515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3168</v>
      </c>
      <c r="D28" s="316">
        <f t="shared" si="5"/>
        <v>528</v>
      </c>
      <c r="E28" s="316">
        <f t="shared" si="0"/>
        <v>2640</v>
      </c>
      <c r="F28" s="314"/>
      <c r="G28" s="318">
        <f ca="1">DATA!$D$11/1000000</f>
        <v>1.5802289225999999</v>
      </c>
      <c r="H28" s="318">
        <f>C28*DATA!$D$5/1000000</f>
        <v>3.4345081453686985</v>
      </c>
      <c r="I28" s="318">
        <f>(C28*DATA!$D$5*DATA!$D$7)/1000000</f>
        <v>7.7276433270795711E-2</v>
      </c>
      <c r="J28" s="316">
        <f t="shared" ca="1" si="1"/>
        <v>5.092013501239494</v>
      </c>
      <c r="K28" s="314"/>
      <c r="L28" s="316">
        <f>((D28*DATA!$D$23)/1000000)+((E28*DATA!$D$24)/1000000)</f>
        <v>4.5768095999999998</v>
      </c>
      <c r="M28" s="316">
        <f t="shared" si="2"/>
        <v>4.5768095999999998</v>
      </c>
      <c r="N28" s="316">
        <f t="shared" ca="1" si="6"/>
        <v>-0.51520390123949422</v>
      </c>
      <c r="O28" s="315">
        <f>1/(1+'[93]Asumsi I'!$C$3)^(KKF!A28)</f>
        <v>9.2559611679185971E-2</v>
      </c>
      <c r="P28" s="316">
        <f t="shared" ca="1" si="7"/>
        <v>-4.7687073034329265E-2</v>
      </c>
      <c r="Q28" s="316">
        <f t="shared" ca="1" si="9"/>
        <v>-77.73724028052284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3168</v>
      </c>
      <c r="D29" s="316">
        <f t="shared" si="5"/>
        <v>528</v>
      </c>
      <c r="E29" s="316">
        <f t="shared" si="0"/>
        <v>2640</v>
      </c>
      <c r="F29" s="314"/>
      <c r="G29" s="318">
        <f ca="1">DATA!$D$11/1000000</f>
        <v>1.5802289225999999</v>
      </c>
      <c r="H29" s="318">
        <f>C29*DATA!$D$5/1000000</f>
        <v>3.4345081453686985</v>
      </c>
      <c r="I29" s="318">
        <f>(C29*DATA!$D$5*DATA!$D$7)/1000000</f>
        <v>7.7276433270795711E-2</v>
      </c>
      <c r="J29" s="316">
        <f t="shared" ca="1" si="1"/>
        <v>5.092013501239494</v>
      </c>
      <c r="K29" s="314"/>
      <c r="L29" s="316">
        <f>((D29*DATA!$D$23)/1000000)+((E29*DATA!$D$24)/1000000)</f>
        <v>4.5768095999999998</v>
      </c>
      <c r="M29" s="316">
        <f t="shared" si="2"/>
        <v>4.5768095999999998</v>
      </c>
      <c r="N29" s="316">
        <f t="shared" ca="1" si="6"/>
        <v>-0.51520390123949422</v>
      </c>
      <c r="O29" s="315">
        <f>1/(1+'[93]Asumsi I'!$C$3)^(KKF!A29)</f>
        <v>8.2642510427844609E-2</v>
      </c>
      <c r="P29" s="316">
        <f t="shared" ca="1" si="7"/>
        <v>-4.2577743780651128E-2</v>
      </c>
      <c r="Q29" s="316">
        <f t="shared" ca="1" si="9"/>
        <v>-77.779818024303495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3168</v>
      </c>
      <c r="D30" s="316">
        <f t="shared" si="5"/>
        <v>528</v>
      </c>
      <c r="E30" s="316">
        <f t="shared" si="0"/>
        <v>2640</v>
      </c>
      <c r="F30" s="314"/>
      <c r="G30" s="318">
        <f ca="1">DATA!$D$11/1000000</f>
        <v>1.5802289225999999</v>
      </c>
      <c r="H30" s="318">
        <f>C30*DATA!$D$5/1000000</f>
        <v>3.4345081453686985</v>
      </c>
      <c r="I30" s="318">
        <f>(C30*DATA!$D$5*DATA!$D$7)/1000000</f>
        <v>7.7276433270795711E-2</v>
      </c>
      <c r="J30" s="316">
        <f t="shared" ca="1" si="1"/>
        <v>5.092013501239494</v>
      </c>
      <c r="K30" s="314"/>
      <c r="L30" s="316">
        <f>((D30*DATA!$D$23)/1000000)+((E30*DATA!$D$24)/1000000)</f>
        <v>4.5768095999999998</v>
      </c>
      <c r="M30" s="316">
        <f t="shared" si="2"/>
        <v>4.5768095999999998</v>
      </c>
      <c r="N30" s="316">
        <f t="shared" ca="1" si="6"/>
        <v>-0.51520390123949422</v>
      </c>
      <c r="O30" s="315">
        <f>1/(1+'[93]Asumsi I'!$C$3)^(KKF!A30)</f>
        <v>7.3787955739146982E-2</v>
      </c>
      <c r="P30" s="316">
        <f t="shared" ca="1" si="7"/>
        <v>-3.8015842661295651E-2</v>
      </c>
      <c r="Q30" s="316">
        <f t="shared" ca="1" si="9"/>
        <v>-77.81783386696479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3168</v>
      </c>
      <c r="D31" s="316">
        <f t="shared" si="5"/>
        <v>528</v>
      </c>
      <c r="E31" s="316">
        <f t="shared" si="0"/>
        <v>2640</v>
      </c>
      <c r="F31" s="314"/>
      <c r="G31" s="318">
        <f ca="1">DATA!$D$11/1000000</f>
        <v>1.5802289225999999</v>
      </c>
      <c r="H31" s="318">
        <f>C31*DATA!$D$5/1000000</f>
        <v>3.4345081453686985</v>
      </c>
      <c r="I31" s="318">
        <f>(C31*DATA!$D$5*DATA!$D$7)/1000000</f>
        <v>7.7276433270795711E-2</v>
      </c>
      <c r="J31" s="316">
        <f t="shared" ca="1" si="1"/>
        <v>5.092013501239494</v>
      </c>
      <c r="K31" s="314"/>
      <c r="L31" s="316">
        <f>((D31*DATA!$D$23)/1000000)+((E31*DATA!$D$24)/1000000)</f>
        <v>4.5768095999999998</v>
      </c>
      <c r="M31" s="316">
        <f t="shared" si="2"/>
        <v>4.5768095999999998</v>
      </c>
      <c r="N31" s="316">
        <f t="shared" ca="1" si="6"/>
        <v>-0.51520390123949422</v>
      </c>
      <c r="O31" s="315">
        <f>1/(1+'[93]Asumsi I'!$C$3)^(KKF!A31)</f>
        <v>6.5882103338524081E-2</v>
      </c>
      <c r="P31" s="316">
        <f t="shared" ca="1" si="7"/>
        <v>-3.3942716661871111E-2</v>
      </c>
      <c r="Q31" s="316">
        <f ca="1">Q30+P31</f>
        <v>-77.851776583626659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3168</v>
      </c>
      <c r="D32" s="316">
        <f t="shared" si="5"/>
        <v>528</v>
      </c>
      <c r="E32" s="316">
        <f t="shared" si="0"/>
        <v>2640</v>
      </c>
      <c r="F32" s="314"/>
      <c r="G32" s="318">
        <f ca="1">DATA!$D$11/1000000</f>
        <v>1.5802289225999999</v>
      </c>
      <c r="H32" s="318">
        <f>C32*DATA!$D$5/1000000</f>
        <v>3.4345081453686985</v>
      </c>
      <c r="I32" s="318">
        <f>(C32*DATA!$D$5*DATA!$D$7)/1000000</f>
        <v>7.7276433270795711E-2</v>
      </c>
      <c r="J32" s="316">
        <f t="shared" ca="1" si="1"/>
        <v>5.092013501239494</v>
      </c>
      <c r="K32" s="314"/>
      <c r="L32" s="316">
        <f>((D32*DATA!$D$23)/1000000)+((E32*DATA!$D$24)/1000000)</f>
        <v>4.5768095999999998</v>
      </c>
      <c r="M32" s="316">
        <f t="shared" si="2"/>
        <v>4.5768095999999998</v>
      </c>
      <c r="N32" s="316">
        <f t="shared" ca="1" si="6"/>
        <v>-0.51520390123949422</v>
      </c>
      <c r="O32" s="315">
        <f>1/(1+'[93]Asumsi I'!$C$3)^(KKF!A32)</f>
        <v>5.8823306552253637E-2</v>
      </c>
      <c r="P32" s="316">
        <f t="shared" ca="1" si="7"/>
        <v>-3.0305997019527776E-2</v>
      </c>
      <c r="Q32" s="316">
        <f ca="1">Q31+P32</f>
        <v>-77.882082580646184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1" t="s">
        <v>1374</v>
      </c>
      <c r="G33" s="611"/>
      <c r="H33" s="611"/>
      <c r="I33" s="324"/>
      <c r="J33" s="325">
        <f ca="1">SUM(J7:J32)</f>
        <v>209.06260744313403</v>
      </c>
      <c r="K33" s="611" t="s">
        <v>1375</v>
      </c>
      <c r="L33" s="611"/>
      <c r="M33" s="325">
        <f>SUM(M7:M32)</f>
        <v>122.34124320000004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-158.69885634685642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0.58518950230388478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-69.537573732719807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4" priority="1" stopIfTrue="1" operator="greaterThanOrEqual">
      <formula>$F$7</formula>
    </cfRule>
    <cfRule type="cellIs" dxfId="23" priority="2" stopIfTrue="1" operator="lessThan">
      <formula>$F$7</formula>
    </cfRule>
  </conditionalFormatting>
  <conditionalFormatting sqref="Q7:Q32">
    <cfRule type="cellIs" dxfId="22" priority="3" operator="lessThan">
      <formula>0</formula>
    </cfRule>
    <cfRule type="cellIs" dxfId="21" priority="4" operator="lessThan">
      <formula>0</formula>
    </cfRule>
    <cfRule type="cellIs" dxfId="20" priority="5" operator="lessThan">
      <formula>-6395.81</formula>
    </cfRule>
    <cfRule type="cellIs" dxfId="1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4"/>
  <sheetViews>
    <sheetView showGridLines="0" tabSelected="1" zoomScale="85" zoomScaleNormal="85" zoomScaleSheetLayoutView="70" workbookViewId="0">
      <pane ySplit="13" topLeftCell="A63" activePane="bottomLeft" state="frozen"/>
      <selection activeCell="H1093" sqref="H1093"/>
      <selection pane="bottomLeft" activeCell="C77" sqref="C77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4" t="s">
        <v>1036</v>
      </c>
      <c r="P3" s="614"/>
      <c r="Q3" s="346"/>
      <c r="T3" s="344"/>
      <c r="U3" s="345" t="s">
        <v>1041</v>
      </c>
      <c r="V3" s="344"/>
    </row>
    <row r="4" spans="1:22" ht="15.75" customHeight="1">
      <c r="B4" s="615" t="s">
        <v>1023</v>
      </c>
      <c r="C4" s="615"/>
      <c r="D4" s="615"/>
      <c r="E4" s="615"/>
      <c r="F4" s="615"/>
      <c r="G4" s="615"/>
      <c r="H4" s="615"/>
      <c r="I4" s="615"/>
      <c r="J4" s="615"/>
      <c r="K4" s="615"/>
      <c r="O4" s="614"/>
      <c r="P4" s="61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1" t="str">
        <f>DATA!D14</f>
        <v>TSALITS QOIF FARID</v>
      </c>
      <c r="H6" s="631"/>
      <c r="I6" s="631"/>
      <c r="J6" s="631"/>
      <c r="K6" s="63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1625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7" t="s">
        <v>0</v>
      </c>
      <c r="C11" s="619" t="s">
        <v>1</v>
      </c>
      <c r="D11" s="622" t="s">
        <v>42</v>
      </c>
      <c r="E11" s="622" t="s">
        <v>43</v>
      </c>
      <c r="F11" s="622" t="s">
        <v>2</v>
      </c>
      <c r="G11" s="624" t="s">
        <v>41</v>
      </c>
      <c r="H11" s="622" t="s">
        <v>3</v>
      </c>
      <c r="I11" s="622"/>
      <c r="J11" s="622"/>
      <c r="K11" s="641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8"/>
      <c r="C12" s="620"/>
      <c r="D12" s="623"/>
      <c r="E12" s="623"/>
      <c r="F12" s="623"/>
      <c r="G12" s="625"/>
      <c r="H12" s="627" t="s">
        <v>46</v>
      </c>
      <c r="I12" s="627" t="s">
        <v>5</v>
      </c>
      <c r="J12" s="623" t="s">
        <v>47</v>
      </c>
      <c r="K12" s="642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8"/>
      <c r="C13" s="621"/>
      <c r="D13" s="623"/>
      <c r="E13" s="623"/>
      <c r="F13" s="623"/>
      <c r="G13" s="626"/>
      <c r="H13" s="628"/>
      <c r="I13" s="628"/>
      <c r="J13" s="623"/>
      <c r="K13" s="642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1607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4"/>
        <v>0</v>
      </c>
      <c r="I17" s="361">
        <f t="shared" ca="1" si="5"/>
        <v>5800000</v>
      </c>
      <c r="J17" s="361">
        <f t="shared" ca="1" si="6"/>
        <v>0</v>
      </c>
      <c r="K17" s="362">
        <f t="shared" ca="1" si="7"/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372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" ca="1" si="8">IF(OR(D18="MDU",D18="MDU-KD"),(IF($O$3="RAB NON MDU","PLN KD",G18*F18)),0)</f>
        <v>0</v>
      </c>
      <c r="I18" s="361">
        <f t="shared" ref="I18" ca="1" si="9">IF(D18="HDW",G18*F18,0)</f>
        <v>0</v>
      </c>
      <c r="J18" s="361">
        <f t="shared" ref="J18" ca="1" si="10">IF(D18="JASA",G18*F18,0)</f>
        <v>0</v>
      </c>
      <c r="K18" s="362">
        <f t="shared" ref="K18" ca="1" si="11">SUM(H18:J18)</f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1608</v>
      </c>
      <c r="C19" s="367" t="s">
        <v>1619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:H33" ca="1" si="12">IF(OR(D19="MDU",D19="MDU-KD"),(IF($O$3="RAB NON MDU","PLN KD",G19*F19)),0)</f>
        <v>0</v>
      </c>
      <c r="I19" s="361">
        <f t="shared" ref="I19:I33" ca="1" si="13">IF(D19="HDW",G19*F19,0)</f>
        <v>0</v>
      </c>
      <c r="J19" s="361">
        <f t="shared" ref="J19:J33" ca="1" si="14">IF(D19="JASA",G19*F19,0)</f>
        <v>0</v>
      </c>
      <c r="K19" s="362">
        <f t="shared" ref="K19:K33" ca="1" si="15">SUM(H19:J19)</f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65" customFormat="1">
      <c r="A20" s="336"/>
      <c r="B20" s="498"/>
      <c r="C20" s="499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  <c r="L20" s="342"/>
      <c r="M20" s="342"/>
      <c r="N20" s="369"/>
      <c r="O20" s="344"/>
      <c r="P20" s="397"/>
      <c r="Q20" s="344"/>
    </row>
    <row r="21" spans="1:22" s="365" customFormat="1">
      <c r="A21" s="336"/>
      <c r="B21" s="511" t="s">
        <v>1035</v>
      </c>
      <c r="C21" s="512" t="s">
        <v>1620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01">
        <v>2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511">
        <v>1</v>
      </c>
      <c r="C22" s="512" t="s">
        <v>595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501">
        <f>F21*1</f>
        <v>2</v>
      </c>
      <c r="G22" s="360">
        <f ca="1">IF(ISERROR(OFFSET('HARGA SATUAN'!$I$6,MATCH(RAB!C22,'HARGA SATUAN'!$C$7:$C$1492,0),0)),0,OFFSET('HARGA SATUAN'!$I$6,MATCH(RAB!C22,'HARGA SATUAN'!$C$7:$C$1492,0),0))</f>
        <v>78500</v>
      </c>
      <c r="H22" s="361">
        <f t="shared" ca="1" si="12"/>
        <v>0</v>
      </c>
      <c r="I22" s="361">
        <f t="shared" ca="1" si="13"/>
        <v>157000</v>
      </c>
      <c r="J22" s="361">
        <f t="shared" ca="1" si="14"/>
        <v>0</v>
      </c>
      <c r="K22" s="362">
        <f t="shared" ca="1" si="15"/>
        <v>157000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11">
        <v>2</v>
      </c>
      <c r="C23" s="512" t="s">
        <v>229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F21*1</f>
        <v>2</v>
      </c>
      <c r="G23" s="360">
        <f ca="1">IF(ISERROR(OFFSET('HARGA SATUAN'!$I$6,MATCH(RAB!C23,'HARGA SATUAN'!$C$7:$C$1492,0),0)),0,OFFSET('HARGA SATUAN'!$I$6,MATCH(RAB!C23,'HARGA SATUAN'!$C$7:$C$1492,0),0))</f>
        <v>4212</v>
      </c>
      <c r="H23" s="361">
        <f t="shared" ca="1" si="12"/>
        <v>0</v>
      </c>
      <c r="I23" s="361">
        <f t="shared" ca="1" si="13"/>
        <v>8424</v>
      </c>
      <c r="J23" s="361">
        <f t="shared" ca="1" si="14"/>
        <v>0</v>
      </c>
      <c r="K23" s="362">
        <f t="shared" ca="1" si="15"/>
        <v>8424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11">
        <v>3</v>
      </c>
      <c r="C24" s="512" t="s">
        <v>266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501">
        <f>F21*1</f>
        <v>2</v>
      </c>
      <c r="G24" s="360">
        <f ca="1">IF(ISERROR(OFFSET('HARGA SATUAN'!$I$6,MATCH(RAB!C24,'HARGA SATUAN'!$C$7:$C$1492,0),0)),0,OFFSET('HARGA SATUAN'!$I$6,MATCH(RAB!C24,'HARGA SATUAN'!$C$7:$C$1492,0),0))</f>
        <v>23310</v>
      </c>
      <c r="H24" s="361">
        <f t="shared" ca="1" si="12"/>
        <v>0</v>
      </c>
      <c r="I24" s="361">
        <f t="shared" ca="1" si="13"/>
        <v>46620</v>
      </c>
      <c r="J24" s="361">
        <f t="shared" ca="1" si="14"/>
        <v>0</v>
      </c>
      <c r="K24" s="362">
        <f t="shared" ca="1" si="15"/>
        <v>46620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11">
        <v>4</v>
      </c>
      <c r="C25" s="512" t="s">
        <v>35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F21*1</f>
        <v>2</v>
      </c>
      <c r="G25" s="360">
        <f ca="1">IF(ISERROR(OFFSET('HARGA SATUAN'!$I$6,MATCH(RAB!C25,'HARGA SATUAN'!$C$7:$C$1492,0),0)),0,OFFSET('HARGA SATUAN'!$I$6,MATCH(RAB!C25,'HARGA SATUAN'!$C$7:$C$1492,0),0))</f>
        <v>2300</v>
      </c>
      <c r="H25" s="361">
        <f t="shared" ca="1" si="12"/>
        <v>0</v>
      </c>
      <c r="I25" s="361">
        <f t="shared" ca="1" si="13"/>
        <v>4600</v>
      </c>
      <c r="J25" s="361">
        <f t="shared" ca="1" si="14"/>
        <v>0</v>
      </c>
      <c r="K25" s="362">
        <f t="shared" ca="1" si="15"/>
        <v>4600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11">
        <v>5</v>
      </c>
      <c r="C26" s="512" t="s">
        <v>630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501">
        <f>F21*1</f>
        <v>2</v>
      </c>
      <c r="G26" s="360">
        <f ca="1">IF(ISERROR(OFFSET('HARGA SATUAN'!$I$6,MATCH(RAB!C26,'HARGA SATUAN'!$C$7:$C$1492,0),0)),0,OFFSET('HARGA SATUAN'!$I$6,MATCH(RAB!C26,'HARGA SATUAN'!$C$7:$C$1492,0),0))</f>
        <v>35700</v>
      </c>
      <c r="H26" s="361">
        <f t="shared" ca="1" si="12"/>
        <v>0</v>
      </c>
      <c r="I26" s="361">
        <f t="shared" ca="1" si="13"/>
        <v>0</v>
      </c>
      <c r="J26" s="361">
        <f t="shared" ca="1" si="14"/>
        <v>71400</v>
      </c>
      <c r="K26" s="362">
        <f t="shared" ca="1" si="15"/>
        <v>71400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498"/>
      <c r="C27" s="49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368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2"/>
        <v>0</v>
      </c>
      <c r="I27" s="361">
        <f t="shared" ca="1" si="13"/>
        <v>0</v>
      </c>
      <c r="J27" s="361">
        <f t="shared" ca="1" si="14"/>
        <v>0</v>
      </c>
      <c r="K27" s="362">
        <f t="shared" ca="1" si="15"/>
        <v>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498"/>
      <c r="C28" s="513" t="s">
        <v>1621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368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12"/>
        <v>0</v>
      </c>
      <c r="I28" s="361">
        <f t="shared" ca="1" si="13"/>
        <v>0</v>
      </c>
      <c r="J28" s="361">
        <f t="shared" ca="1" si="14"/>
        <v>0</v>
      </c>
      <c r="K28" s="362">
        <f t="shared" ca="1" si="15"/>
        <v>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498">
        <v>1</v>
      </c>
      <c r="C29" s="109" t="s">
        <v>1459</v>
      </c>
      <c r="D29" s="358" t="str">
        <f ca="1">IF(ISERROR(OFFSET('HARGA SATUAN'!$D$6,MATCH(RAB!C29,'HARGA SATUAN'!$C$7:$C$1492,0),0)),"",OFFSET('HARGA SATUAN'!$D$6,MATCH(RAB!C29,'HARGA SATUAN'!$C$7:$C$1492,0),0))</f>
        <v>MDU-KD</v>
      </c>
      <c r="E29" s="359" t="str">
        <f ca="1">IF(B29="+","Unit",IF(ISERROR(OFFSET('HARGA SATUAN'!$E$6,MATCH(RAB!C29,'HARGA SATUAN'!$C$7:$C$1492,0),0)),"",OFFSET('HARGA SATUAN'!$E$6,MATCH(RAB!C29,'HARGA SATUAN'!$C$7:$C$1492,0),0)))</f>
        <v>Mtr</v>
      </c>
      <c r="F29" s="368">
        <v>35</v>
      </c>
      <c r="G29" s="360">
        <f ca="1">IF(ISERROR(OFFSET('HARGA SATUAN'!$I$6,MATCH(RAB!C29,'HARGA SATUAN'!$C$7:$C$1492,0),0)),0,OFFSET('HARGA SATUAN'!$I$6,MATCH(RAB!C29,'HARGA SATUAN'!$C$7:$C$1492,0),0))</f>
        <v>54500</v>
      </c>
      <c r="H29" s="361">
        <f t="shared" ca="1" si="12"/>
        <v>1907500</v>
      </c>
      <c r="I29" s="361">
        <f t="shared" ca="1" si="13"/>
        <v>0</v>
      </c>
      <c r="J29" s="361">
        <f t="shared" ca="1" si="14"/>
        <v>0</v>
      </c>
      <c r="K29" s="362">
        <f t="shared" ca="1" si="15"/>
        <v>1907500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498">
        <v>2</v>
      </c>
      <c r="C30" s="109" t="s">
        <v>346</v>
      </c>
      <c r="D30" s="358" t="str">
        <f ca="1">IF(ISERROR(OFFSET('HARGA SATUAN'!$D$6,MATCH(RAB!C30,'HARGA SATUAN'!$C$7:$C$1492,0),0)),"",OFFSET('HARGA SATUAN'!$D$6,MATCH(RAB!C30,'HARGA SATUAN'!$C$7:$C$1492,0),0))</f>
        <v>JASA</v>
      </c>
      <c r="E30" s="359" t="str">
        <f ca="1">IF(B30="+","Unit",IF(ISERROR(OFFSET('HARGA SATUAN'!$E$6,MATCH(RAB!C30,'HARGA SATUAN'!$C$7:$C$1492,0),0)),"",OFFSET('HARGA SATUAN'!$E$6,MATCH(RAB!C30,'HARGA SATUAN'!$C$7:$C$1492,0),0)))</f>
        <v>Per 50 m</v>
      </c>
      <c r="F30" s="368">
        <f>F29/50</f>
        <v>0.7</v>
      </c>
      <c r="G30" s="360">
        <f ca="1">IF(ISERROR(OFFSET('HARGA SATUAN'!$I$6,MATCH(RAB!C30,'HARGA SATUAN'!$C$7:$C$1492,0),0)),0,OFFSET('HARGA SATUAN'!$I$6,MATCH(RAB!C30,'HARGA SATUAN'!$C$7:$C$1492,0),0))</f>
        <v>223500</v>
      </c>
      <c r="H30" s="361">
        <f t="shared" ca="1" si="12"/>
        <v>0</v>
      </c>
      <c r="I30" s="361">
        <f t="shared" ca="1" si="13"/>
        <v>0</v>
      </c>
      <c r="J30" s="361">
        <f t="shared" ca="1" si="14"/>
        <v>156450</v>
      </c>
      <c r="K30" s="362">
        <f t="shared" ca="1" si="15"/>
        <v>156450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498"/>
      <c r="C31" s="499"/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368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12"/>
        <v>0</v>
      </c>
      <c r="I31" s="361">
        <f t="shared" ca="1" si="13"/>
        <v>0</v>
      </c>
      <c r="J31" s="361">
        <f t="shared" ca="1" si="14"/>
        <v>0</v>
      </c>
      <c r="K31" s="362">
        <f t="shared" ca="1" si="15"/>
        <v>0</v>
      </c>
      <c r="L31" s="342"/>
      <c r="M31" s="342"/>
      <c r="N31" s="369"/>
      <c r="O31" s="344"/>
      <c r="P31" s="397"/>
      <c r="Q31" s="344"/>
    </row>
    <row r="32" spans="1:22">
      <c r="B32" s="366" t="s">
        <v>1609</v>
      </c>
      <c r="C32" s="367" t="s">
        <v>1611</v>
      </c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368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12"/>
        <v>0</v>
      </c>
      <c r="I32" s="361">
        <f t="shared" ca="1" si="13"/>
        <v>0</v>
      </c>
      <c r="J32" s="361">
        <f t="shared" ca="1" si="14"/>
        <v>0</v>
      </c>
      <c r="K32" s="362">
        <f t="shared" ca="1" si="15"/>
        <v>0</v>
      </c>
    </row>
    <row r="33" spans="2:11">
      <c r="B33" s="494"/>
      <c r="C33" s="497"/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/>
      </c>
      <c r="F33" s="368"/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ca="1" si="12"/>
        <v>0</v>
      </c>
      <c r="I33" s="361">
        <f t="shared" ca="1" si="13"/>
        <v>0</v>
      </c>
      <c r="J33" s="361">
        <f t="shared" ca="1" si="14"/>
        <v>0</v>
      </c>
      <c r="K33" s="362">
        <f t="shared" ca="1" si="15"/>
        <v>0</v>
      </c>
    </row>
    <row r="34" spans="2:11">
      <c r="B34" s="508" t="s">
        <v>1035</v>
      </c>
      <c r="C34" s="509" t="s">
        <v>1618</v>
      </c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501">
        <v>1</v>
      </c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ref="H34:H53" ca="1" si="16">IF(OR(D34="MDU",D34="MDU-KD"),(IF($O$3="RAB NON MDU","PLN KD",G34*F34)),0)</f>
        <v>0</v>
      </c>
      <c r="I34" s="361">
        <f t="shared" ref="I34:I53" ca="1" si="17">IF(D34="HDW",G34*F34,0)</f>
        <v>0</v>
      </c>
      <c r="J34" s="361">
        <f t="shared" ref="J34:J53" ca="1" si="18">IF(D34="JASA",G34*F34,0)</f>
        <v>0</v>
      </c>
      <c r="K34" s="362">
        <f t="shared" ref="K34:K53" ca="1" si="19">SUM(H34:J34)</f>
        <v>0</v>
      </c>
    </row>
    <row r="35" spans="2:11">
      <c r="B35" s="508">
        <v>1</v>
      </c>
      <c r="C35" s="109" t="s">
        <v>1146</v>
      </c>
      <c r="D35" s="358" t="str">
        <f ca="1">IF(ISERROR(OFFSET('HARGA SATUAN'!$D$6,MATCH(RAB!C35,'HARGA SATUAN'!$C$7:$C$1492,0),0)),"",OFFSET('HARGA SATUAN'!$D$6,MATCH(RAB!C35,'HARGA SATUAN'!$C$7:$C$1492,0),0))</f>
        <v>MDU-KD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F34*1</f>
        <v>1</v>
      </c>
      <c r="G35" s="360">
        <f ca="1">IF(ISERROR(OFFSET('HARGA SATUAN'!$I$6,MATCH(RAB!C35,'HARGA SATUAN'!$C$7:$C$1492,0),0)),0,OFFSET('HARGA SATUAN'!$I$6,MATCH(RAB!C35,'HARGA SATUAN'!$C$7:$C$1492,0),0))</f>
        <v>42757200</v>
      </c>
      <c r="H35" s="361">
        <f t="shared" ca="1" si="16"/>
        <v>42757200</v>
      </c>
      <c r="I35" s="361">
        <f t="shared" ca="1" si="17"/>
        <v>0</v>
      </c>
      <c r="J35" s="361">
        <f t="shared" ca="1" si="18"/>
        <v>0</v>
      </c>
      <c r="K35" s="362">
        <f t="shared" ca="1" si="19"/>
        <v>42757200</v>
      </c>
    </row>
    <row r="36" spans="2:11">
      <c r="B36" s="503">
        <v>2</v>
      </c>
      <c r="C36" s="506" t="s">
        <v>1613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7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16"/>
        <v>0</v>
      </c>
      <c r="I36" s="361">
        <f t="shared" ca="1" si="17"/>
        <v>0</v>
      </c>
      <c r="J36" s="361">
        <f t="shared" ca="1" si="18"/>
        <v>0</v>
      </c>
      <c r="K36" s="362">
        <f t="shared" ca="1" si="19"/>
        <v>0</v>
      </c>
    </row>
    <row r="37" spans="2:11">
      <c r="B37" s="508"/>
      <c r="C37" s="506" t="s">
        <v>65</v>
      </c>
      <c r="D37" s="358" t="str">
        <f ca="1">IF(ISERROR(OFFSET('HARGA SATUAN'!$D$6,MATCH(RAB!C37,'HARGA SATUAN'!$C$7:$C$1492,0),0)),"",OFFSET('HARGA SATUAN'!$D$6,MATCH(RAB!C37,'HARGA SATUAN'!$C$7:$C$1492,0),0))</f>
        <v>MDU-KD</v>
      </c>
      <c r="E37" s="359" t="str">
        <f ca="1">IF(B37="+","Unit",IF(ISERROR(OFFSET('HARGA SATUAN'!$E$6,MATCH(RAB!C37,'HARGA SATUAN'!$C$7:$C$1492,0),0)),"",OFFSET('HARGA SATUAN'!$E$6,MATCH(RAB!C37,'HARGA SATUAN'!$C$7:$C$1492,0),0)))</f>
        <v>Mtr</v>
      </c>
      <c r="F37" s="501">
        <f>F34*(3*3)</f>
        <v>9</v>
      </c>
      <c r="G37" s="360">
        <f ca="1">IF(ISERROR(OFFSET('HARGA SATUAN'!$I$6,MATCH(RAB!C37,'HARGA SATUAN'!$C$7:$C$1492,0),0)),0,OFFSET('HARGA SATUAN'!$I$6,MATCH(RAB!C37,'HARGA SATUAN'!$C$7:$C$1492,0),0))</f>
        <v>14200</v>
      </c>
      <c r="H37" s="361">
        <f t="shared" ca="1" si="16"/>
        <v>127800</v>
      </c>
      <c r="I37" s="361">
        <f t="shared" ca="1" si="17"/>
        <v>0</v>
      </c>
      <c r="J37" s="361">
        <f t="shared" ca="1" si="18"/>
        <v>0</v>
      </c>
      <c r="K37" s="362">
        <f t="shared" ca="1" si="19"/>
        <v>127800</v>
      </c>
    </row>
    <row r="38" spans="2:11">
      <c r="B38" s="508"/>
      <c r="C38" s="109" t="s">
        <v>1459</v>
      </c>
      <c r="D38" s="358" t="str">
        <f ca="1">IF(ISERROR(OFFSET('HARGA SATUAN'!$D$6,MATCH(RAB!C38,'HARGA SATUAN'!$C$7:$C$1492,0),0)),"",OFFSET('HARGA SATUAN'!$D$6,MATCH(RAB!C38,'HARGA SATUAN'!$C$7:$C$1492,0),0))</f>
        <v>MDU-KD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501">
        <f>F34*3</f>
        <v>3</v>
      </c>
      <c r="G38" s="360">
        <f ca="1">IF(ISERROR(OFFSET('HARGA SATUAN'!$I$6,MATCH(RAB!C38,'HARGA SATUAN'!$C$7:$C$1492,0),0)),0,OFFSET('HARGA SATUAN'!$I$6,MATCH(RAB!C38,'HARGA SATUAN'!$C$7:$C$1492,0),0))</f>
        <v>54500</v>
      </c>
      <c r="H38" s="361">
        <f t="shared" ca="1" si="16"/>
        <v>163500</v>
      </c>
      <c r="I38" s="361">
        <f t="shared" ca="1" si="17"/>
        <v>0</v>
      </c>
      <c r="J38" s="361">
        <f t="shared" ca="1" si="18"/>
        <v>0</v>
      </c>
      <c r="K38" s="362">
        <f t="shared" ca="1" si="19"/>
        <v>163500</v>
      </c>
    </row>
    <row r="39" spans="2:11">
      <c r="B39" s="508">
        <v>3</v>
      </c>
      <c r="C39" s="109" t="s">
        <v>559</v>
      </c>
      <c r="D39" s="358" t="str">
        <f ca="1">IF(ISERROR(OFFSET('HARGA SATUAN'!$D$6,MATCH(RAB!C39,'HARGA SATUAN'!$C$7:$C$1492,0),0)),"",OFFSET('HARGA SATUAN'!$D$6,MATCH(RAB!C39,'HARGA SATUAN'!$C$7:$C$1492,0),0))</f>
        <v>MDU-KD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F34*3</f>
        <v>3</v>
      </c>
      <c r="G39" s="360">
        <f ca="1">IF(ISERROR(OFFSET('HARGA SATUAN'!$I$6,MATCH(RAB!C39,'HARGA SATUAN'!$C$7:$C$1492,0),0)),0,OFFSET('HARGA SATUAN'!$I$6,MATCH(RAB!C39,'HARGA SATUAN'!$C$7:$C$1492,0),0))</f>
        <v>725900</v>
      </c>
      <c r="H39" s="361">
        <f t="shared" ca="1" si="16"/>
        <v>2177700</v>
      </c>
      <c r="I39" s="361">
        <f t="shared" ca="1" si="17"/>
        <v>0</v>
      </c>
      <c r="J39" s="361">
        <f t="shared" ca="1" si="18"/>
        <v>0</v>
      </c>
      <c r="K39" s="362">
        <f t="shared" ca="1" si="19"/>
        <v>2177700</v>
      </c>
    </row>
    <row r="40" spans="2:11">
      <c r="B40" s="508">
        <v>4</v>
      </c>
      <c r="C40" s="509" t="s">
        <v>535</v>
      </c>
      <c r="D40" s="358" t="str">
        <f ca="1">IF(ISERROR(OFFSET('HARGA SATUAN'!$D$6,MATCH(RAB!C40,'HARGA SATUAN'!$C$7:$C$1492,0),0)),"",OFFSET('HARGA SATUAN'!$D$6,MATCH(RAB!C40,'HARGA SATUAN'!$C$7:$C$1492,0),0))</f>
        <v>MDU-KD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F34*3</f>
        <v>3</v>
      </c>
      <c r="G40" s="360">
        <f ca="1">IF(ISERROR(OFFSET('HARGA SATUAN'!$I$6,MATCH(RAB!C40,'HARGA SATUAN'!$C$7:$C$1492,0),0)),0,OFFSET('HARGA SATUAN'!$I$6,MATCH(RAB!C40,'HARGA SATUAN'!$C$7:$C$1492,0),0))</f>
        <v>848250</v>
      </c>
      <c r="H40" s="361">
        <f t="shared" ca="1" si="16"/>
        <v>2544750</v>
      </c>
      <c r="I40" s="361">
        <f t="shared" ca="1" si="17"/>
        <v>0</v>
      </c>
      <c r="J40" s="361">
        <f t="shared" ca="1" si="18"/>
        <v>0</v>
      </c>
      <c r="K40" s="362">
        <f t="shared" ca="1" si="19"/>
        <v>2544750</v>
      </c>
    </row>
    <row r="41" spans="2:11">
      <c r="B41" s="508">
        <v>5</v>
      </c>
      <c r="C41" s="509" t="s">
        <v>537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F34*3</f>
        <v>3</v>
      </c>
      <c r="G41" s="360">
        <f ca="1">IF(ISERROR(OFFSET('HARGA SATUAN'!$I$6,MATCH(RAB!C41,'HARGA SATUAN'!$C$7:$C$1492,0),0)),0,OFFSET('HARGA SATUAN'!$I$6,MATCH(RAB!C41,'HARGA SATUAN'!$C$7:$C$1492,0),0))</f>
        <v>17500</v>
      </c>
      <c r="H41" s="361">
        <f t="shared" ca="1" si="16"/>
        <v>0</v>
      </c>
      <c r="I41" s="361">
        <f t="shared" ca="1" si="17"/>
        <v>52500</v>
      </c>
      <c r="J41" s="361">
        <f t="shared" ca="1" si="18"/>
        <v>0</v>
      </c>
      <c r="K41" s="362">
        <f t="shared" ca="1" si="19"/>
        <v>52500</v>
      </c>
    </row>
    <row r="42" spans="2:11">
      <c r="B42" s="508">
        <v>6</v>
      </c>
      <c r="C42" s="109" t="s">
        <v>1565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F34*13</f>
        <v>13</v>
      </c>
      <c r="G42" s="360">
        <f ca="1">IF(ISERROR(OFFSET('HARGA SATUAN'!$I$6,MATCH(RAB!C42,'HARGA SATUAN'!$C$7:$C$1492,0),0)),0,OFFSET('HARGA SATUAN'!$I$6,MATCH(RAB!C42,'HARGA SATUAN'!$C$7:$C$1492,0),0))</f>
        <v>49000</v>
      </c>
      <c r="H42" s="361">
        <f t="shared" ca="1" si="16"/>
        <v>0</v>
      </c>
      <c r="I42" s="361">
        <f t="shared" ca="1" si="17"/>
        <v>637000</v>
      </c>
      <c r="J42" s="361">
        <f t="shared" ca="1" si="18"/>
        <v>0</v>
      </c>
      <c r="K42" s="362">
        <f t="shared" ca="1" si="19"/>
        <v>637000</v>
      </c>
    </row>
    <row r="43" spans="2:11">
      <c r="B43" s="508">
        <v>7</v>
      </c>
      <c r="C43" s="509" t="s">
        <v>163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F34*22</f>
        <v>22</v>
      </c>
      <c r="G43" s="360">
        <f ca="1">IF(ISERROR(OFFSET('HARGA SATUAN'!$I$6,MATCH(RAB!C43,'HARGA SATUAN'!$C$7:$C$1492,0),0)),0,OFFSET('HARGA SATUAN'!$I$6,MATCH(RAB!C43,'HARGA SATUAN'!$C$7:$C$1492,0),0))</f>
        <v>7938</v>
      </c>
      <c r="H43" s="361">
        <f t="shared" ca="1" si="16"/>
        <v>0</v>
      </c>
      <c r="I43" s="361">
        <f t="shared" ca="1" si="17"/>
        <v>174636</v>
      </c>
      <c r="J43" s="361">
        <f t="shared" ca="1" si="18"/>
        <v>0</v>
      </c>
      <c r="K43" s="362">
        <f t="shared" ca="1" si="19"/>
        <v>174636</v>
      </c>
    </row>
    <row r="44" spans="2:11">
      <c r="B44" s="508">
        <v>8</v>
      </c>
      <c r="C44" s="509" t="s">
        <v>176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1">
        <f>F34*1</f>
        <v>1</v>
      </c>
      <c r="G44" s="360">
        <f ca="1">IF(ISERROR(OFFSET('HARGA SATUAN'!$I$6,MATCH(RAB!C44,'HARGA SATUAN'!$C$7:$C$1492,0),0)),0,OFFSET('HARGA SATUAN'!$I$6,MATCH(RAB!C44,'HARGA SATUAN'!$C$7:$C$1492,0),0))</f>
        <v>404600</v>
      </c>
      <c r="H44" s="361">
        <f t="shared" ca="1" si="16"/>
        <v>0</v>
      </c>
      <c r="I44" s="361">
        <f t="shared" ca="1" si="17"/>
        <v>404600</v>
      </c>
      <c r="J44" s="361">
        <f t="shared" ca="1" si="18"/>
        <v>0</v>
      </c>
      <c r="K44" s="362">
        <f t="shared" ca="1" si="19"/>
        <v>404600</v>
      </c>
    </row>
    <row r="45" spans="2:11">
      <c r="B45" s="508">
        <v>9</v>
      </c>
      <c r="C45" s="509" t="s">
        <v>184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1">
        <f>F34*3</f>
        <v>3</v>
      </c>
      <c r="G45" s="360">
        <f ca="1">IF(ISERROR(OFFSET('HARGA SATUAN'!$I$6,MATCH(RAB!C45,'HARGA SATUAN'!$C$7:$C$1492,0),0)),0,OFFSET('HARGA SATUAN'!$I$6,MATCH(RAB!C45,'HARGA SATUAN'!$C$7:$C$1492,0),0))</f>
        <v>15900</v>
      </c>
      <c r="H45" s="361">
        <f t="shared" ca="1" si="16"/>
        <v>0</v>
      </c>
      <c r="I45" s="361">
        <f t="shared" ca="1" si="17"/>
        <v>47700</v>
      </c>
      <c r="J45" s="361">
        <f t="shared" ca="1" si="18"/>
        <v>0</v>
      </c>
      <c r="K45" s="362">
        <f t="shared" ca="1" si="19"/>
        <v>47700</v>
      </c>
    </row>
    <row r="46" spans="2:11">
      <c r="B46" s="508">
        <v>10</v>
      </c>
      <c r="C46" s="509" t="s">
        <v>592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F34*5</f>
        <v>5</v>
      </c>
      <c r="G46" s="360">
        <f ca="1">IF(ISERROR(OFFSET('HARGA SATUAN'!$I$6,MATCH(RAB!C46,'HARGA SATUAN'!$C$7:$C$1492,0),0)),0,OFFSET('HARGA SATUAN'!$I$6,MATCH(RAB!C46,'HARGA SATUAN'!$C$7:$C$1492,0),0))</f>
        <v>283100</v>
      </c>
      <c r="H46" s="361">
        <f t="shared" ca="1" si="16"/>
        <v>0</v>
      </c>
      <c r="I46" s="361">
        <f t="shared" ca="1" si="17"/>
        <v>1415500</v>
      </c>
      <c r="J46" s="361">
        <f t="shared" ca="1" si="18"/>
        <v>0</v>
      </c>
      <c r="K46" s="362">
        <f t="shared" ca="1" si="19"/>
        <v>1415500</v>
      </c>
    </row>
    <row r="47" spans="2:11">
      <c r="B47" s="508">
        <v>11</v>
      </c>
      <c r="C47" s="509" t="s">
        <v>593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1">
        <f>F34*4</f>
        <v>4</v>
      </c>
      <c r="G47" s="360">
        <f ca="1">IF(ISERROR(OFFSET('HARGA SATUAN'!$I$6,MATCH(RAB!C47,'HARGA SATUAN'!$C$7:$C$1492,0),0)),0,OFFSET('HARGA SATUAN'!$I$6,MATCH(RAB!C47,'HARGA SATUAN'!$C$7:$C$1492,0),0))</f>
        <v>380500</v>
      </c>
      <c r="H47" s="361">
        <f t="shared" ca="1" si="16"/>
        <v>0</v>
      </c>
      <c r="I47" s="361">
        <f t="shared" ca="1" si="17"/>
        <v>1522000</v>
      </c>
      <c r="J47" s="361">
        <f t="shared" ca="1" si="18"/>
        <v>0</v>
      </c>
      <c r="K47" s="362">
        <f t="shared" ca="1" si="19"/>
        <v>1522000</v>
      </c>
    </row>
    <row r="48" spans="2:11">
      <c r="B48" s="508">
        <v>12</v>
      </c>
      <c r="C48" s="509" t="s">
        <v>208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1">
        <f>F34*3</f>
        <v>3</v>
      </c>
      <c r="G48" s="360">
        <f ca="1">IF(ISERROR(OFFSET('HARGA SATUAN'!$I$6,MATCH(RAB!C48,'HARGA SATUAN'!$C$7:$C$1492,0),0)),0,OFFSET('HARGA SATUAN'!$I$6,MATCH(RAB!C48,'HARGA SATUAN'!$C$7:$C$1492,0),0))</f>
        <v>173400</v>
      </c>
      <c r="H48" s="361">
        <f t="shared" ca="1" si="16"/>
        <v>0</v>
      </c>
      <c r="I48" s="361">
        <f t="shared" ca="1" si="17"/>
        <v>520200</v>
      </c>
      <c r="J48" s="361">
        <f t="shared" ca="1" si="18"/>
        <v>0</v>
      </c>
      <c r="K48" s="362">
        <f t="shared" ca="1" si="19"/>
        <v>520200</v>
      </c>
    </row>
    <row r="49" spans="2:11">
      <c r="B49" s="508">
        <v>13</v>
      </c>
      <c r="C49" s="509" t="s">
        <v>247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F34*1</f>
        <v>1</v>
      </c>
      <c r="G49" s="360">
        <f ca="1">IF(ISERROR(OFFSET('HARGA SATUAN'!$I$6,MATCH(RAB!C49,'HARGA SATUAN'!$C$7:$C$1492,0),0)),0,OFFSET('HARGA SATUAN'!$I$6,MATCH(RAB!C49,'HARGA SATUAN'!$C$7:$C$1492,0),0))</f>
        <v>57690</v>
      </c>
      <c r="H49" s="361">
        <f t="shared" ca="1" si="16"/>
        <v>0</v>
      </c>
      <c r="I49" s="361">
        <f t="shared" ca="1" si="17"/>
        <v>57690</v>
      </c>
      <c r="J49" s="361">
        <f t="shared" ca="1" si="18"/>
        <v>0</v>
      </c>
      <c r="K49" s="362">
        <f t="shared" ca="1" si="19"/>
        <v>57690</v>
      </c>
    </row>
    <row r="50" spans="2:11">
      <c r="B50" s="508">
        <v>14</v>
      </c>
      <c r="C50" s="509" t="s">
        <v>234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F34*2</f>
        <v>2</v>
      </c>
      <c r="G50" s="360">
        <f ca="1">IF(ISERROR(OFFSET('HARGA SATUAN'!$I$6,MATCH(RAB!C50,'HARGA SATUAN'!$C$7:$C$1492,0),0)),0,OFFSET('HARGA SATUAN'!$I$6,MATCH(RAB!C50,'HARGA SATUAN'!$C$7:$C$1492,0),0))</f>
        <v>67500</v>
      </c>
      <c r="H50" s="361">
        <f t="shared" ca="1" si="16"/>
        <v>0</v>
      </c>
      <c r="I50" s="361">
        <f t="shared" ca="1" si="17"/>
        <v>135000</v>
      </c>
      <c r="J50" s="361">
        <f t="shared" ca="1" si="18"/>
        <v>0</v>
      </c>
      <c r="K50" s="362">
        <f t="shared" ca="1" si="19"/>
        <v>135000</v>
      </c>
    </row>
    <row r="51" spans="2:11">
      <c r="B51" s="508">
        <v>15</v>
      </c>
      <c r="C51" s="509" t="s">
        <v>267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1">
        <f>F34*2</f>
        <v>2</v>
      </c>
      <c r="G51" s="360">
        <f ca="1">IF(ISERROR(OFFSET('HARGA SATUAN'!$I$6,MATCH(RAB!C51,'HARGA SATUAN'!$C$7:$C$1492,0),0)),0,OFFSET('HARGA SATUAN'!$I$6,MATCH(RAB!C51,'HARGA SATUAN'!$C$7:$C$1492,0),0))</f>
        <v>129000</v>
      </c>
      <c r="H51" s="361">
        <f t="shared" ca="1" si="16"/>
        <v>0</v>
      </c>
      <c r="I51" s="361">
        <f t="shared" ca="1" si="17"/>
        <v>258000</v>
      </c>
      <c r="J51" s="361">
        <f t="shared" ca="1" si="18"/>
        <v>0</v>
      </c>
      <c r="K51" s="362">
        <f t="shared" ca="1" si="19"/>
        <v>258000</v>
      </c>
    </row>
    <row r="52" spans="2:11">
      <c r="B52" s="508">
        <v>16</v>
      </c>
      <c r="C52" s="509" t="s">
        <v>607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F34*4</f>
        <v>4</v>
      </c>
      <c r="G52" s="360">
        <f ca="1">IF(ISERROR(OFFSET('HARGA SATUAN'!$I$6,MATCH(RAB!C52,'HARGA SATUAN'!$C$7:$C$1492,0),0)),0,OFFSET('HARGA SATUAN'!$I$6,MATCH(RAB!C52,'HARGA SATUAN'!$C$7:$C$1492,0),0))</f>
        <v>250000</v>
      </c>
      <c r="H52" s="361">
        <f t="shared" ca="1" si="16"/>
        <v>0</v>
      </c>
      <c r="I52" s="361">
        <f t="shared" ca="1" si="17"/>
        <v>1000000</v>
      </c>
      <c r="J52" s="361">
        <f t="shared" ca="1" si="18"/>
        <v>0</v>
      </c>
      <c r="K52" s="362">
        <f t="shared" ca="1" si="19"/>
        <v>1000000</v>
      </c>
    </row>
    <row r="53" spans="2:11">
      <c r="B53" s="508">
        <v>17</v>
      </c>
      <c r="C53" s="509" t="s">
        <v>783</v>
      </c>
      <c r="D53" s="358" t="str">
        <f ca="1">IF(ISERROR(OFFSET('HARGA SATUAN'!$D$6,MATCH(RAB!C53,'HARGA SATUAN'!$C$7:$C$1492,0),0)),"",OFFSET('HARGA SATUAN'!$D$6,MATCH(RAB!C53,'HARGA SATUAN'!$C$7:$C$1492,0),0))</f>
        <v>JASA</v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501">
        <f>F34*1</f>
        <v>1</v>
      </c>
      <c r="G53" s="360">
        <f ca="1">IF(ISERROR(OFFSET('HARGA SATUAN'!$I$6,MATCH(RAB!C53,'HARGA SATUAN'!$C$7:$C$1492,0),0)),0,OFFSET('HARGA SATUAN'!$I$6,MATCH(RAB!C53,'HARGA SATUAN'!$C$7:$C$1492,0),0))</f>
        <v>1182800</v>
      </c>
      <c r="H53" s="361">
        <f t="shared" ca="1" si="16"/>
        <v>0</v>
      </c>
      <c r="I53" s="361">
        <f t="shared" ca="1" si="17"/>
        <v>0</v>
      </c>
      <c r="J53" s="361">
        <f t="shared" ca="1" si="18"/>
        <v>1182800</v>
      </c>
      <c r="K53" s="362">
        <f t="shared" ca="1" si="19"/>
        <v>1182800</v>
      </c>
    </row>
    <row r="54" spans="2:11">
      <c r="B54" s="508">
        <v>18</v>
      </c>
      <c r="C54" s="109" t="s">
        <v>461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Set</v>
      </c>
      <c r="F54" s="501">
        <v>1</v>
      </c>
      <c r="G54" s="360">
        <f ca="1">IF(ISERROR(OFFSET('HARGA SATUAN'!$I$6,MATCH(RAB!C54,'HARGA SATUAN'!$C$7:$C$1492,0),0)),0,OFFSET('HARGA SATUAN'!$I$6,MATCH(RAB!C54,'HARGA SATUAN'!$C$7:$C$1492,0),0))</f>
        <v>200000</v>
      </c>
      <c r="H54" s="361">
        <f t="shared" ref="H54:H55" ca="1" si="20">IF(OR(D54="MDU",D54="MDU-KD"),(IF($O$3="RAB NON MDU","PLN KD",G54*F54)),0)</f>
        <v>0</v>
      </c>
      <c r="I54" s="361">
        <f t="shared" ref="I54:I55" ca="1" si="21">IF(D54="HDW",G54*F54,0)</f>
        <v>200000</v>
      </c>
      <c r="J54" s="361">
        <f t="shared" ref="J54:J55" ca="1" si="22">IF(D54="JASA",G54*F54,0)</f>
        <v>0</v>
      </c>
      <c r="K54" s="362">
        <f t="shared" ref="K54:K55" ca="1" si="23">SUM(H54:J54)</f>
        <v>200000</v>
      </c>
    </row>
    <row r="55" spans="2:11">
      <c r="B55" s="508"/>
      <c r="C55" s="109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20"/>
        <v>0</v>
      </c>
      <c r="I55" s="361">
        <f t="shared" ca="1" si="21"/>
        <v>0</v>
      </c>
      <c r="J55" s="361">
        <f t="shared" ca="1" si="22"/>
        <v>0</v>
      </c>
      <c r="K55" s="362">
        <f t="shared" ca="1" si="23"/>
        <v>0</v>
      </c>
    </row>
    <row r="56" spans="2:11">
      <c r="B56" s="503" t="s">
        <v>1035</v>
      </c>
      <c r="C56" s="504" t="s">
        <v>1614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v>2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ref="H56:H66" ca="1" si="24">IF(OR(D56="MDU",D56="MDU-KD"),(IF($O$3="RAB NON MDU","PLN KD",G56*F56)),0)</f>
        <v>0</v>
      </c>
      <c r="I56" s="361">
        <f t="shared" ref="I56:I66" ca="1" si="25">IF(D56="HDW",G56*F56,0)</f>
        <v>0</v>
      </c>
      <c r="J56" s="361">
        <f t="shared" ref="J56:J66" ca="1" si="26">IF(D56="JASA",G56*F56,0)</f>
        <v>0</v>
      </c>
      <c r="K56" s="362">
        <f t="shared" ref="K56:K66" ca="1" si="27">SUM(H56:J56)</f>
        <v>0</v>
      </c>
    </row>
    <row r="57" spans="2:11">
      <c r="B57" s="503">
        <v>1</v>
      </c>
      <c r="C57" s="505" t="s">
        <v>29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F56*1</f>
        <v>2</v>
      </c>
      <c r="G57" s="360">
        <f ca="1">IF(ISERROR(OFFSET('HARGA SATUAN'!$I$6,MATCH(RAB!C57,'HARGA SATUAN'!$C$7:$C$1492,0),0)),0,OFFSET('HARGA SATUAN'!$I$6,MATCH(RAB!C57,'HARGA SATUAN'!$C$7:$C$1492,0),0))</f>
        <v>185200</v>
      </c>
      <c r="H57" s="361">
        <f t="shared" ca="1" si="24"/>
        <v>0</v>
      </c>
      <c r="I57" s="361">
        <f t="shared" ca="1" si="25"/>
        <v>370400</v>
      </c>
      <c r="J57" s="361">
        <f t="shared" ca="1" si="26"/>
        <v>0</v>
      </c>
      <c r="K57" s="362">
        <f t="shared" ca="1" si="27"/>
        <v>370400</v>
      </c>
    </row>
    <row r="58" spans="2:11">
      <c r="B58" s="498">
        <v>2</v>
      </c>
      <c r="C58" s="499" t="s">
        <v>30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F56*1</f>
        <v>2</v>
      </c>
      <c r="G58" s="360">
        <f ca="1">IF(ISERROR(OFFSET('HARGA SATUAN'!$I$6,MATCH(RAB!C58,'HARGA SATUAN'!$C$7:$C$1492,0),0)),0,OFFSET('HARGA SATUAN'!$I$6,MATCH(RAB!C58,'HARGA SATUAN'!$C$7:$C$1492,0),0))</f>
        <v>47459</v>
      </c>
      <c r="H58" s="361">
        <f t="shared" ca="1" si="24"/>
        <v>0</v>
      </c>
      <c r="I58" s="361">
        <f t="shared" ca="1" si="25"/>
        <v>94918</v>
      </c>
      <c r="J58" s="361">
        <f t="shared" ca="1" si="26"/>
        <v>0</v>
      </c>
      <c r="K58" s="362">
        <f t="shared" ca="1" si="27"/>
        <v>94918</v>
      </c>
    </row>
    <row r="59" spans="2:11">
      <c r="B59" s="498">
        <v>3</v>
      </c>
      <c r="C59" s="499" t="s">
        <v>31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1">
        <f>F56*1</f>
        <v>2</v>
      </c>
      <c r="G59" s="360">
        <f ca="1">IF(ISERROR(OFFSET('HARGA SATUAN'!$I$6,MATCH(RAB!C59,'HARGA SATUAN'!$C$7:$C$1492,0),0)),0,OFFSET('HARGA SATUAN'!$I$6,MATCH(RAB!C59,'HARGA SATUAN'!$C$7:$C$1492,0),0))</f>
        <v>4880</v>
      </c>
      <c r="H59" s="361">
        <f t="shared" ca="1" si="24"/>
        <v>0</v>
      </c>
      <c r="I59" s="361">
        <f t="shared" ca="1" si="25"/>
        <v>9760</v>
      </c>
      <c r="J59" s="361">
        <f t="shared" ca="1" si="26"/>
        <v>0</v>
      </c>
      <c r="K59" s="362">
        <f t="shared" ca="1" si="27"/>
        <v>9760</v>
      </c>
    </row>
    <row r="60" spans="2:11">
      <c r="B60" s="498">
        <v>4</v>
      </c>
      <c r="C60" s="499" t="s">
        <v>32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Mtr</v>
      </c>
      <c r="F60" s="501">
        <f>F56*10</f>
        <v>20</v>
      </c>
      <c r="G60" s="360">
        <f ca="1">IF(ISERROR(OFFSET('HARGA SATUAN'!$I$6,MATCH(RAB!C60,'HARGA SATUAN'!$C$7:$C$1492,0),0)),0,OFFSET('HARGA SATUAN'!$I$6,MATCH(RAB!C60,'HARGA SATUAN'!$C$7:$C$1492,0),0))</f>
        <v>30000</v>
      </c>
      <c r="H60" s="361">
        <f t="shared" ca="1" si="24"/>
        <v>0</v>
      </c>
      <c r="I60" s="361">
        <f t="shared" ca="1" si="25"/>
        <v>600000</v>
      </c>
      <c r="J60" s="361">
        <f t="shared" ca="1" si="26"/>
        <v>0</v>
      </c>
      <c r="K60" s="362">
        <f t="shared" ca="1" si="27"/>
        <v>600000</v>
      </c>
    </row>
    <row r="61" spans="2:11">
      <c r="B61" s="498">
        <v>5</v>
      </c>
      <c r="C61" s="499" t="s">
        <v>33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1">
        <f>F56*2</f>
        <v>4</v>
      </c>
      <c r="G61" s="360">
        <f ca="1">IF(ISERROR(OFFSET('HARGA SATUAN'!$I$6,MATCH(RAB!C61,'HARGA SATUAN'!$C$7:$C$1492,0),0)),0,OFFSET('HARGA SATUAN'!$I$6,MATCH(RAB!C61,'HARGA SATUAN'!$C$7:$C$1492,0),0))</f>
        <v>9500</v>
      </c>
      <c r="H61" s="361">
        <f t="shared" ca="1" si="24"/>
        <v>0</v>
      </c>
      <c r="I61" s="361">
        <f t="shared" ca="1" si="25"/>
        <v>38000</v>
      </c>
      <c r="J61" s="361">
        <f t="shared" ca="1" si="26"/>
        <v>0</v>
      </c>
      <c r="K61" s="362">
        <f t="shared" ca="1" si="27"/>
        <v>38000</v>
      </c>
    </row>
    <row r="62" spans="2:11">
      <c r="B62" s="498">
        <v>6</v>
      </c>
      <c r="C62" s="499" t="s">
        <v>34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1">
        <f>F56*5.5</f>
        <v>11</v>
      </c>
      <c r="G62" s="360">
        <f ca="1">IF(ISERROR(OFFSET('HARGA SATUAN'!$I$6,MATCH(RAB!C62,'HARGA SATUAN'!$C$7:$C$1492,0),0)),0,OFFSET('HARGA SATUAN'!$I$6,MATCH(RAB!C62,'HARGA SATUAN'!$C$7:$C$1492,0),0))</f>
        <v>6100</v>
      </c>
      <c r="H62" s="361">
        <f t="shared" ca="1" si="24"/>
        <v>0</v>
      </c>
      <c r="I62" s="361">
        <f t="shared" ca="1" si="25"/>
        <v>67100</v>
      </c>
      <c r="J62" s="361">
        <f t="shared" ca="1" si="26"/>
        <v>0</v>
      </c>
      <c r="K62" s="362">
        <f t="shared" ca="1" si="27"/>
        <v>67100</v>
      </c>
    </row>
    <row r="63" spans="2:11">
      <c r="B63" s="498">
        <v>7</v>
      </c>
      <c r="C63" s="499" t="s">
        <v>35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1">
        <f>F56*6</f>
        <v>12</v>
      </c>
      <c r="G63" s="360">
        <f ca="1">IF(ISERROR(OFFSET('HARGA SATUAN'!$I$6,MATCH(RAB!C63,'HARGA SATUAN'!$C$7:$C$1492,0),0)),0,OFFSET('HARGA SATUAN'!$I$6,MATCH(RAB!C63,'HARGA SATUAN'!$C$7:$C$1492,0),0))</f>
        <v>2300</v>
      </c>
      <c r="H63" s="361">
        <f t="shared" ca="1" si="24"/>
        <v>0</v>
      </c>
      <c r="I63" s="361">
        <f t="shared" ca="1" si="25"/>
        <v>27600</v>
      </c>
      <c r="J63" s="361">
        <f t="shared" ca="1" si="26"/>
        <v>0</v>
      </c>
      <c r="K63" s="362">
        <f t="shared" ca="1" si="27"/>
        <v>27600</v>
      </c>
    </row>
    <row r="64" spans="2:11">
      <c r="B64" s="498">
        <v>8</v>
      </c>
      <c r="C64" s="499" t="s">
        <v>1615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01">
        <f>F56*4.8</f>
        <v>9.6</v>
      </c>
      <c r="G64" s="360">
        <f ca="1">IF(ISERROR(OFFSET('HARGA SATUAN'!$I$6,MATCH(RAB!C64,'HARGA SATUAN'!$C$7:$C$1492,0),0)),0,OFFSET('HARGA SATUAN'!$I$6,MATCH(RAB!C64,'HARGA SATUAN'!$C$7:$C$1492,0),0))</f>
        <v>23310</v>
      </c>
      <c r="H64" s="361">
        <f t="shared" ca="1" si="24"/>
        <v>0</v>
      </c>
      <c r="I64" s="361">
        <f t="shared" ca="1" si="25"/>
        <v>223776</v>
      </c>
      <c r="J64" s="361">
        <f t="shared" ca="1" si="26"/>
        <v>0</v>
      </c>
      <c r="K64" s="362">
        <f t="shared" ca="1" si="27"/>
        <v>223776</v>
      </c>
    </row>
    <row r="65" spans="2:11">
      <c r="B65" s="498">
        <v>9</v>
      </c>
      <c r="C65" s="499" t="s">
        <v>736</v>
      </c>
      <c r="D65" s="358" t="str">
        <f ca="1">IF(ISERROR(OFFSET('HARGA SATUAN'!$D$6,MATCH(RAB!C65,'HARGA SATUAN'!$C$7:$C$1492,0),0)),"",OFFSET('HARGA SATUAN'!$D$6,MATCH(RAB!C65,'HARGA SATUAN'!$C$7:$C$1492,0),0))</f>
        <v>JASA</v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501">
        <f>F56*1</f>
        <v>2</v>
      </c>
      <c r="G65" s="360">
        <f ca="1">IF(ISERROR(OFFSET('HARGA SATUAN'!$I$6,MATCH(RAB!C65,'HARGA SATUAN'!$C$7:$C$1492,0),0)),0,OFFSET('HARGA SATUAN'!$I$6,MATCH(RAB!C65,'HARGA SATUAN'!$C$7:$C$1492,0),0))</f>
        <v>65400</v>
      </c>
      <c r="H65" s="361">
        <f t="shared" ca="1" si="24"/>
        <v>0</v>
      </c>
      <c r="I65" s="361">
        <f t="shared" ca="1" si="25"/>
        <v>0</v>
      </c>
      <c r="J65" s="361">
        <f t="shared" ca="1" si="26"/>
        <v>130800</v>
      </c>
      <c r="K65" s="362">
        <f t="shared" ca="1" si="27"/>
        <v>130800</v>
      </c>
    </row>
    <row r="66" spans="2:11">
      <c r="B66" s="494"/>
      <c r="C66" s="497"/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502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24"/>
        <v>0</v>
      </c>
      <c r="I66" s="361">
        <f t="shared" ca="1" si="25"/>
        <v>0</v>
      </c>
      <c r="J66" s="361">
        <f t="shared" ca="1" si="26"/>
        <v>0</v>
      </c>
      <c r="K66" s="362">
        <f t="shared" ca="1" si="27"/>
        <v>0</v>
      </c>
    </row>
    <row r="67" spans="2:11">
      <c r="B67" s="495" t="s">
        <v>1610</v>
      </c>
      <c r="C67" s="500" t="s">
        <v>1616</v>
      </c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368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ref="H67:H72" ca="1" si="28">IF(OR(D67="MDU",D67="MDU-KD"),(IF($O$3="RAB NON MDU","PLN KD",G67*F67)),0)</f>
        <v>0</v>
      </c>
      <c r="I67" s="361">
        <f t="shared" ref="I67:I72" ca="1" si="29">IF(D67="HDW",G67*F67,0)</f>
        <v>0</v>
      </c>
      <c r="J67" s="361">
        <f t="shared" ref="J67:J72" ca="1" si="30">IF(D67="JASA",G67*F67,0)</f>
        <v>0</v>
      </c>
      <c r="K67" s="362">
        <f t="shared" ref="K67:K72" ca="1" si="31">SUM(H67:J67)</f>
        <v>0</v>
      </c>
    </row>
    <row r="68" spans="2:11">
      <c r="B68" s="495" t="s">
        <v>1035</v>
      </c>
      <c r="C68" s="496" t="s">
        <v>1622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15">
        <v>1</v>
      </c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28"/>
        <v>0</v>
      </c>
      <c r="I68" s="361">
        <f t="shared" ca="1" si="29"/>
        <v>0</v>
      </c>
      <c r="J68" s="361">
        <f t="shared" ca="1" si="30"/>
        <v>0</v>
      </c>
      <c r="K68" s="362">
        <f t="shared" ca="1" si="31"/>
        <v>0</v>
      </c>
    </row>
    <row r="69" spans="2:11">
      <c r="B69" s="511">
        <v>1</v>
      </c>
      <c r="C69" s="109" t="s">
        <v>483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15">
        <f>F68*1</f>
        <v>1</v>
      </c>
      <c r="G69" s="360">
        <f ca="1">IF(ISERROR(OFFSET('HARGA SATUAN'!$I$6,MATCH(RAB!C69,'HARGA SATUAN'!$C$7:$C$1492,0),0)),0,OFFSET('HARGA SATUAN'!$I$6,MATCH(RAB!C69,'HARGA SATUAN'!$C$7:$C$1492,0),0))</f>
        <v>1719200</v>
      </c>
      <c r="H69" s="361">
        <f t="shared" ca="1" si="28"/>
        <v>0</v>
      </c>
      <c r="I69" s="361">
        <f t="shared" ca="1" si="29"/>
        <v>1719200</v>
      </c>
      <c r="J69" s="361">
        <f t="shared" ca="1" si="30"/>
        <v>0</v>
      </c>
      <c r="K69" s="362">
        <f t="shared" ca="1" si="31"/>
        <v>1719200</v>
      </c>
    </row>
    <row r="70" spans="2:11">
      <c r="B70" s="511">
        <v>2</v>
      </c>
      <c r="C70" s="514" t="s">
        <v>508</v>
      </c>
      <c r="D70" s="358" t="str">
        <f ca="1">IF(ISERROR(OFFSET('HARGA SATUAN'!$D$6,MATCH(RAB!C70,'HARGA SATUAN'!$C$7:$C$1492,0),0)),"",OFFSET('HARGA SATUAN'!$D$6,MATCH(RAB!C70,'HARGA SATUAN'!$C$7:$C$1492,0),0))</f>
        <v>MDU-KD</v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515">
        <f>F68*1</f>
        <v>1</v>
      </c>
      <c r="G70" s="360">
        <f ca="1">IF(ISERROR(OFFSET('HARGA SATUAN'!$I$6,MATCH(RAB!C70,'HARGA SATUAN'!$C$7:$C$1492,0),0)),0,OFFSET('HARGA SATUAN'!$I$6,MATCH(RAB!C70,'HARGA SATUAN'!$C$7:$C$1492,0),0))</f>
        <v>3564900</v>
      </c>
      <c r="H70" s="361">
        <f t="shared" ca="1" si="28"/>
        <v>3564900</v>
      </c>
      <c r="I70" s="361">
        <f t="shared" ca="1" si="29"/>
        <v>0</v>
      </c>
      <c r="J70" s="361">
        <f t="shared" ca="1" si="30"/>
        <v>0</v>
      </c>
      <c r="K70" s="362">
        <f t="shared" ca="1" si="31"/>
        <v>3564900</v>
      </c>
    </row>
    <row r="71" spans="2:11">
      <c r="B71" s="511">
        <v>3</v>
      </c>
      <c r="C71" s="514" t="s">
        <v>76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Mtr</v>
      </c>
      <c r="F71" s="515">
        <v>20</v>
      </c>
      <c r="G71" s="360">
        <f ca="1">IF(ISERROR(OFFSET('HARGA SATUAN'!$I$6,MATCH(RAB!C71,'HARGA SATUAN'!$C$7:$C$1492,0),0)),0,OFFSET('HARGA SATUAN'!$I$6,MATCH(RAB!C71,'HARGA SATUAN'!$C$7:$C$1492,0),0))</f>
        <v>10000</v>
      </c>
      <c r="H71" s="361">
        <f t="shared" ca="1" si="28"/>
        <v>0</v>
      </c>
      <c r="I71" s="361">
        <f t="shared" ca="1" si="29"/>
        <v>200000</v>
      </c>
      <c r="J71" s="361">
        <f t="shared" ca="1" si="30"/>
        <v>0</v>
      </c>
      <c r="K71" s="362">
        <f t="shared" ca="1" si="31"/>
        <v>200000</v>
      </c>
    </row>
    <row r="72" spans="2:11">
      <c r="B72" s="511">
        <v>4</v>
      </c>
      <c r="C72" s="514" t="s">
        <v>799</v>
      </c>
      <c r="D72" s="358" t="str">
        <f ca="1">IF(ISERROR(OFFSET('HARGA SATUAN'!$D$6,MATCH(RAB!C72,'HARGA SATUAN'!$C$7:$C$1492,0),0)),"",OFFSET('HARGA SATUAN'!$D$6,MATCH(RAB!C72,'HARGA SATUAN'!$C$7:$C$1492,0),0))</f>
        <v>JASA</v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515">
        <f>F68*1</f>
        <v>1</v>
      </c>
      <c r="G72" s="360">
        <f ca="1">IF(ISERROR(OFFSET('HARGA SATUAN'!$I$6,MATCH(RAB!C72,'HARGA SATUAN'!$C$7:$C$1492,0),0)),0,OFFSET('HARGA SATUAN'!$I$6,MATCH(RAB!C72,'HARGA SATUAN'!$C$7:$C$1492,0),0))</f>
        <v>106400</v>
      </c>
      <c r="H72" s="361">
        <f t="shared" ca="1" si="28"/>
        <v>0</v>
      </c>
      <c r="I72" s="361">
        <f t="shared" ca="1" si="29"/>
        <v>0</v>
      </c>
      <c r="J72" s="361">
        <f t="shared" ca="1" si="30"/>
        <v>106400</v>
      </c>
      <c r="K72" s="362">
        <f t="shared" ca="1" si="31"/>
        <v>106400</v>
      </c>
    </row>
    <row r="73" spans="2:11">
      <c r="B73" s="374"/>
      <c r="C73" s="510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368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ref="H73:H79" ca="1" si="32">IF(OR(D73="MDU",D73="MDU-KD"),(IF($O$3="RAB NON MDU","PLN KD",G73*F73)),0)</f>
        <v>0</v>
      </c>
      <c r="I73" s="361">
        <f t="shared" ref="I73:I79" ca="1" si="33">IF(D73="HDW",G73*F73,0)</f>
        <v>0</v>
      </c>
      <c r="J73" s="361">
        <f t="shared" ref="J73:J79" ca="1" si="34">IF(D73="JASA",G73*F73,0)</f>
        <v>0</v>
      </c>
      <c r="K73" s="362">
        <f t="shared" ref="K73:K79" ca="1" si="35">SUM(H73:J73)</f>
        <v>0</v>
      </c>
    </row>
    <row r="74" spans="2:11">
      <c r="B74" s="511" t="s">
        <v>1035</v>
      </c>
      <c r="C74" s="512" t="s">
        <v>1623</v>
      </c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501">
        <v>1</v>
      </c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32"/>
        <v>0</v>
      </c>
      <c r="I74" s="361">
        <f t="shared" ca="1" si="33"/>
        <v>0</v>
      </c>
      <c r="J74" s="361">
        <f t="shared" ca="1" si="34"/>
        <v>0</v>
      </c>
      <c r="K74" s="362">
        <f t="shared" ca="1" si="35"/>
        <v>0</v>
      </c>
    </row>
    <row r="75" spans="2:11">
      <c r="B75" s="511">
        <v>1</v>
      </c>
      <c r="C75" s="512" t="s">
        <v>29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1">
        <f>F74*1</f>
        <v>1</v>
      </c>
      <c r="G75" s="360">
        <f ca="1">IF(ISERROR(OFFSET('HARGA SATUAN'!$I$6,MATCH(RAB!C75,'HARGA SATUAN'!$C$7:$C$1492,0),0)),0,OFFSET('HARGA SATUAN'!$I$6,MATCH(RAB!C75,'HARGA SATUAN'!$C$7:$C$1492,0),0))</f>
        <v>185200</v>
      </c>
      <c r="H75" s="361">
        <f t="shared" ca="1" si="32"/>
        <v>0</v>
      </c>
      <c r="I75" s="361">
        <f t="shared" ca="1" si="33"/>
        <v>185200</v>
      </c>
      <c r="J75" s="361">
        <f t="shared" ca="1" si="34"/>
        <v>0</v>
      </c>
      <c r="K75" s="362">
        <f t="shared" ca="1" si="35"/>
        <v>185200</v>
      </c>
    </row>
    <row r="76" spans="2:11">
      <c r="B76" s="511">
        <v>2</v>
      </c>
      <c r="C76" s="512" t="s">
        <v>30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1">
        <f>F74*1</f>
        <v>1</v>
      </c>
      <c r="G76" s="360">
        <f ca="1">IF(ISERROR(OFFSET('HARGA SATUAN'!$I$6,MATCH(RAB!C76,'HARGA SATUAN'!$C$7:$C$1492,0),0)),0,OFFSET('HARGA SATUAN'!$I$6,MATCH(RAB!C76,'HARGA SATUAN'!$C$7:$C$1492,0),0))</f>
        <v>47459</v>
      </c>
      <c r="H76" s="361">
        <f t="shared" ca="1" si="32"/>
        <v>0</v>
      </c>
      <c r="I76" s="361">
        <f t="shared" ca="1" si="33"/>
        <v>47459</v>
      </c>
      <c r="J76" s="361">
        <f t="shared" ca="1" si="34"/>
        <v>0</v>
      </c>
      <c r="K76" s="362">
        <f t="shared" ca="1" si="35"/>
        <v>47459</v>
      </c>
    </row>
    <row r="77" spans="2:11">
      <c r="B77" s="511">
        <v>3</v>
      </c>
      <c r="C77" s="512" t="s">
        <v>32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501">
        <f>F74*1.5</f>
        <v>1.5</v>
      </c>
      <c r="G77" s="360">
        <f ca="1">IF(ISERROR(OFFSET('HARGA SATUAN'!$I$6,MATCH(RAB!C77,'HARGA SATUAN'!$C$7:$C$1492,0),0)),0,OFFSET('HARGA SATUAN'!$I$6,MATCH(RAB!C77,'HARGA SATUAN'!$C$7:$C$1492,0),0))</f>
        <v>30000</v>
      </c>
      <c r="H77" s="361">
        <f t="shared" ca="1" si="32"/>
        <v>0</v>
      </c>
      <c r="I77" s="361">
        <f t="shared" ca="1" si="33"/>
        <v>45000</v>
      </c>
      <c r="J77" s="361">
        <f t="shared" ca="1" si="34"/>
        <v>0</v>
      </c>
      <c r="K77" s="362">
        <f t="shared" ca="1" si="35"/>
        <v>45000</v>
      </c>
    </row>
    <row r="78" spans="2:11">
      <c r="B78" s="511">
        <v>4</v>
      </c>
      <c r="C78" s="512" t="s">
        <v>33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1">
        <f>F74*2</f>
        <v>2</v>
      </c>
      <c r="G78" s="360">
        <f ca="1">IF(ISERROR(OFFSET('HARGA SATUAN'!$I$6,MATCH(RAB!C78,'HARGA SATUAN'!$C$7:$C$1492,0),0)),0,OFFSET('HARGA SATUAN'!$I$6,MATCH(RAB!C78,'HARGA SATUAN'!$C$7:$C$1492,0),0))</f>
        <v>9500</v>
      </c>
      <c r="H78" s="361">
        <f t="shared" ca="1" si="32"/>
        <v>0</v>
      </c>
      <c r="I78" s="361">
        <f t="shared" ca="1" si="33"/>
        <v>19000</v>
      </c>
      <c r="J78" s="361">
        <f t="shared" ca="1" si="34"/>
        <v>0</v>
      </c>
      <c r="K78" s="362">
        <f t="shared" ca="1" si="35"/>
        <v>19000</v>
      </c>
    </row>
    <row r="79" spans="2:11">
      <c r="B79" s="511">
        <v>5</v>
      </c>
      <c r="C79" s="512" t="s">
        <v>735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01">
        <f>F74*1</f>
        <v>1</v>
      </c>
      <c r="G79" s="360">
        <f ca="1">IF(ISERROR(OFFSET('HARGA SATUAN'!$I$6,MATCH(RAB!C79,'HARGA SATUAN'!$C$7:$C$1492,0),0)),0,OFFSET('HARGA SATUAN'!$I$6,MATCH(RAB!C79,'HARGA SATUAN'!$C$7:$C$1492,0),0))</f>
        <v>56400</v>
      </c>
      <c r="H79" s="361">
        <f t="shared" ca="1" si="32"/>
        <v>0</v>
      </c>
      <c r="I79" s="361">
        <f t="shared" ca="1" si="33"/>
        <v>0</v>
      </c>
      <c r="J79" s="361">
        <f t="shared" ca="1" si="34"/>
        <v>56400</v>
      </c>
      <c r="K79" s="362">
        <f t="shared" ca="1" si="35"/>
        <v>56400</v>
      </c>
    </row>
    <row r="80" spans="2:11">
      <c r="B80" s="374"/>
      <c r="C80" s="510"/>
      <c r="D80" s="358" t="str">
        <f ca="1">IF(ISERROR(OFFSET('HARGA SATUAN'!$D$6,MATCH(RAB!C80,'HARGA SATUAN'!$C$7:$C$1492,0),0)),"",OFFSET('HARGA SATUAN'!$D$6,MATCH(RAB!C80,'HARGA SATUAN'!$C$7:$C$1492,0),0))</f>
        <v/>
      </c>
      <c r="E80" s="359"/>
      <c r="F80" s="368"/>
      <c r="G80" s="360"/>
      <c r="H80" s="361"/>
      <c r="I80" s="361"/>
      <c r="J80" s="361"/>
      <c r="K80" s="362"/>
    </row>
    <row r="81" spans="2:13">
      <c r="B81" s="366" t="s">
        <v>22</v>
      </c>
      <c r="C81" s="367" t="s">
        <v>1612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/>
      <c r="F81" s="368"/>
      <c r="G81" s="360"/>
      <c r="H81" s="361"/>
      <c r="I81" s="361"/>
      <c r="J81" s="361"/>
      <c r="K81" s="362"/>
    </row>
    <row r="82" spans="2:13">
      <c r="B82" s="374"/>
      <c r="C82" s="373"/>
      <c r="D82" s="358" t="str">
        <f ca="1">IF(ISERROR(OFFSET('HARGA SATUAN'!$D$6,MATCH(RAB!C82,'HARGA SATUAN'!$C$7:$C$1492,0),0)),"",OFFSET('HARGA SATUAN'!$D$6,MATCH(RAB!C82,'HARGA SATUAN'!$C$7:$C$1492,0),0))</f>
        <v/>
      </c>
      <c r="E82" s="359"/>
      <c r="F82" s="368"/>
      <c r="G82" s="360"/>
      <c r="H82" s="361"/>
      <c r="I82" s="361"/>
      <c r="J82" s="361"/>
      <c r="K82" s="362"/>
    </row>
    <row r="83" spans="2:13">
      <c r="B83" s="375"/>
      <c r="C83" s="376" t="s">
        <v>475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/>
      <c r="F83" s="368"/>
      <c r="G83" s="360"/>
      <c r="H83" s="361"/>
      <c r="I83" s="361"/>
      <c r="J83" s="361"/>
      <c r="K83" s="362"/>
    </row>
    <row r="84" spans="2:13">
      <c r="B84" s="378">
        <v>1</v>
      </c>
      <c r="C84" s="379" t="s">
        <v>1091</v>
      </c>
      <c r="D84" s="380" t="str">
        <f ca="1">IF(ISERROR(OFFSET('HARGA SATUAN'!$D$6,MATCH(RAB!C84,'HARGA SATUAN'!$C$7:$C$1492,0),0)),"",OFFSET('HARGA SATUAN'!$D$6,MATCH(RAB!C84,'HARGA SATUAN'!$C$7:$C$1492,0),0))</f>
        <v>JASA</v>
      </c>
      <c r="E84" s="381" t="str">
        <f ca="1">IF(ISERROR(OFFSET('HARGA SATUAN'!$E$6,MATCH(RAB!C84,'HARGA SATUAN'!$C$7:$C$1492,0),0)),"",OFFSET('HARGA SATUAN'!$E$6,MATCH(RAB!C84,'HARGA SATUAN'!$C$7:$C$1492,0),0))</f>
        <v>Lot</v>
      </c>
      <c r="F84" s="382">
        <v>1</v>
      </c>
      <c r="G84" s="383">
        <f ca="1">IF(ISERROR(OFFSET('HARGA SATUAN'!$I$6,MATCH(RAB!C84,'HARGA SATUAN'!$C$7:$C$1492,0),0)),0,OFFSET('HARGA SATUAN'!$I$6,MATCH(RAB!C84,'HARGA SATUAN'!$C$7:$C$1492,0),0))</f>
        <v>2.5000000000000001E-2</v>
      </c>
      <c r="H84" s="384"/>
      <c r="I84" s="384"/>
      <c r="J84" s="384">
        <f ca="1">SUM(K15:K19)*G84</f>
        <v>145000</v>
      </c>
      <c r="K84" s="385">
        <f ca="1">SUM(H84:J84)</f>
        <v>145000</v>
      </c>
    </row>
    <row r="85" spans="2:13">
      <c r="B85" s="386"/>
      <c r="C85" s="387"/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IF(ISERROR(OFFSET('HARGA SATUAN'!$E$6,MATCH(RAB!C85,'HARGA SATUAN'!$C$7:$C$1492,0),0)),"",OFFSET('HARGA SATUAN'!$E$6,MATCH(RAB!C85,'HARGA SATUAN'!$C$7:$C$1492,0),0))</f>
        <v/>
      </c>
      <c r="F85" s="377"/>
      <c r="G85" s="360" t="str">
        <f ca="1">IF(ISERROR(OFFSET('HARGA SATUAN'!$I$6,MATCH(RAB!C85,'HARGA SATUAN'!$C$7:$C$1492,0),0)),"",OFFSET('HARGA SATUAN'!$I$6,MATCH(RAB!C85,'HARGA SATUAN'!$C$7:$C$1492,0),0))</f>
        <v/>
      </c>
      <c r="H85" s="361">
        <f ca="1">IF(OR(D85="MDU",D85="MDU-KD"),IF(G85="PLN",0,G85*F85),0)</f>
        <v>0</v>
      </c>
      <c r="I85" s="361">
        <f ca="1">IF(D85="HDW",IF(G85="PLN",0,G85*F85),0)</f>
        <v>0</v>
      </c>
      <c r="J85" s="361">
        <f ca="1">IF(D85="JASA",IF(G85="PLN",0,G85*F85),0)</f>
        <v>0</v>
      </c>
      <c r="K85" s="362">
        <f ca="1">SUM(H85:J85)</f>
        <v>0</v>
      </c>
    </row>
    <row r="86" spans="2:13" ht="15.75" thickBot="1">
      <c r="B86" s="388"/>
      <c r="C86" s="389"/>
      <c r="D86" s="390"/>
      <c r="E86" s="391"/>
      <c r="F86" s="391"/>
      <c r="G86" s="391"/>
      <c r="H86" s="392"/>
      <c r="I86" s="392"/>
      <c r="J86" s="392"/>
      <c r="K86" s="393"/>
    </row>
    <row r="87" spans="2:13">
      <c r="B87" s="394"/>
      <c r="C87" s="616" t="s">
        <v>1008</v>
      </c>
      <c r="D87" s="616"/>
      <c r="E87" s="616"/>
      <c r="F87" s="616"/>
      <c r="G87" s="395" t="s">
        <v>9</v>
      </c>
      <c r="H87" s="396">
        <f ca="1">SUM(H14:H85)</f>
        <v>53243350</v>
      </c>
      <c r="I87" s="396">
        <f ca="1">SUM(I14:I85)</f>
        <v>16088883</v>
      </c>
      <c r="J87" s="396">
        <f ca="1">SUM(J14:J85)</f>
        <v>1849250</v>
      </c>
      <c r="K87" s="396">
        <f ca="1">SUM(K14:K85)</f>
        <v>71181483</v>
      </c>
    </row>
    <row r="88" spans="2:13">
      <c r="B88" s="398"/>
      <c r="C88" s="632" t="s">
        <v>1457</v>
      </c>
      <c r="D88" s="632"/>
      <c r="E88" s="632"/>
      <c r="F88" s="632"/>
      <c r="G88" s="399" t="s">
        <v>9</v>
      </c>
      <c r="H88" s="400">
        <f ca="1">H87*0.11</f>
        <v>5856768.5</v>
      </c>
      <c r="I88" s="400">
        <f ca="1">I87*0.11</f>
        <v>1769777.1300000001</v>
      </c>
      <c r="J88" s="400">
        <f ca="1">J87*0.11</f>
        <v>203417.5</v>
      </c>
      <c r="K88" s="400">
        <f ca="1">K87*0.11</f>
        <v>7829963.1299999999</v>
      </c>
    </row>
    <row r="89" spans="2:13" ht="15.75" thickBot="1">
      <c r="B89" s="398"/>
      <c r="C89" s="630" t="s">
        <v>463</v>
      </c>
      <c r="D89" s="630"/>
      <c r="E89" s="630"/>
      <c r="F89" s="630"/>
      <c r="G89" s="401" t="s">
        <v>9</v>
      </c>
      <c r="H89" s="402">
        <f ca="1">SUM(H87:H88)</f>
        <v>59100118.5</v>
      </c>
      <c r="I89" s="402">
        <f ca="1">SUM(I87:I88)</f>
        <v>17858660.129999999</v>
      </c>
      <c r="J89" s="401">
        <f ca="1">SUM(J87:J88)</f>
        <v>2052667.5</v>
      </c>
      <c r="K89" s="401">
        <f ca="1">SUM(K87:K88)</f>
        <v>79011446.129999995</v>
      </c>
      <c r="M89" s="484"/>
    </row>
    <row r="90" spans="2:13">
      <c r="B90" s="633" t="str">
        <f ca="1">"Terbilang : "&amp;PROPER(IF(K89=0,"nol",IF(K89&lt;0,"minus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IF(--MID(TEXT(ABS(K89),"000000000000000"),1,3)=0,"",MID(TEXT(ABS(K89),"000000000000000"),1,1)&amp;" ratus "&amp;MID(TEXT(ABS(K89),"000000000000000"),2,1)&amp;" puluh "&amp;MID(TEXT(ABS(K89),"000000000000000"),3,1)&amp;" trilyun ")&amp; IF(--MID(TEXT(ABS(K89),"000000000000000"),4,3)=0,"",MID(TEXT(ABS(K89),"000000000000000"),4,1)&amp;" ratus "&amp;MID(TEXT(ABS(K89),"000000000000000"),5,1)&amp;" puluh "&amp;MID(TEXT(ABS(K89),"000000000000000"),6,1)&amp;" milyar ")&amp; IF(--MID(TEXT(ABS(K89),"000000000000000"),7,3)=0,"",MID(TEXT(ABS(K89),"000000000000000"),7,1)&amp;" ratus "&amp;MID(TEXT(ABS(K89),"000000000000000"),8,1)&amp;" puluh "&amp;MID(TEXT(ABS(K89),"000000000000000"),9,1)&amp;" juta ")&amp; IF(--MID(TEXT(ABS(K89),"000000000000000"),10,3)=0,"",IF(--MID(TEXT(ABS(K89),"000000000000000"),10,3)=1,"*",MID(TEXT(ABS(K89),"000000000000000"),10,1)&amp;" ratus "&amp;MID(TEXT(ABS(K89),"000000000000000"),11,1)&amp;" puluh ")&amp;MID(TEXT(ABS(K89),"000000000000000"),12,1)&amp;" ribu ")&amp; IF(--MID(TEXT(ABS(K89),"000000000000000"),13,3)=0,"",MID(TEXT(ABS(K89),"000000000000000"),13,1)&amp;" ratus "&amp;MID(TEXT(ABS(K89),"000000000000000"),14,1)&amp;" puluh "&amp;MID(TEXT(ABS(K89),"000000000000000"),15,1)),1,"satu"),2,"dua"),3,"tiga"),4,"empat"),5,"lima"),6,"enam"),7,"tujuh"),8,"delapan"),9,"sembilan"),"0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Sembilan Juta Sebelas Ribu Empat Ratus Empat Puluh Enam Rupiah</v>
      </c>
      <c r="C90" s="634"/>
      <c r="D90" s="634"/>
      <c r="E90" s="634"/>
      <c r="F90" s="634"/>
      <c r="G90" s="634"/>
      <c r="H90" s="634"/>
      <c r="I90" s="634"/>
      <c r="J90" s="634"/>
      <c r="K90" s="635"/>
    </row>
    <row r="91" spans="2:13">
      <c r="B91" s="636"/>
      <c r="C91" s="637"/>
      <c r="D91" s="637"/>
      <c r="E91" s="637"/>
      <c r="F91" s="637"/>
      <c r="G91" s="637"/>
      <c r="H91" s="637"/>
      <c r="I91" s="637"/>
      <c r="J91" s="637"/>
      <c r="K91" s="638"/>
    </row>
    <row r="92" spans="2:13" ht="15.75" thickBot="1">
      <c r="B92" s="403" t="str">
        <f>"Harga yang dipakai adalah "&amp;'HARGA SATUAN'!I5&amp;""</f>
        <v>Harga yang dipakai adalah RAB HSS 2023</v>
      </c>
      <c r="C92" s="404"/>
      <c r="D92" s="405"/>
      <c r="E92" s="405"/>
      <c r="F92" s="405"/>
      <c r="G92" s="406"/>
      <c r="H92" s="406"/>
      <c r="I92" s="406"/>
      <c r="J92" s="406"/>
      <c r="K92" s="407"/>
    </row>
    <row r="93" spans="2:13">
      <c r="C93" s="408"/>
      <c r="E93" s="410"/>
      <c r="F93" s="410"/>
      <c r="G93" s="410"/>
    </row>
    <row r="94" spans="2:13">
      <c r="C94" s="337"/>
      <c r="E94" s="410"/>
      <c r="F94" s="410"/>
      <c r="G94" s="410"/>
      <c r="H94" s="639"/>
      <c r="I94" s="639"/>
      <c r="J94" s="640"/>
      <c r="K94" s="640"/>
    </row>
    <row r="95" spans="2:13">
      <c r="C95" s="337"/>
      <c r="E95" s="410"/>
      <c r="F95" s="410"/>
      <c r="G95" s="410"/>
      <c r="H95" s="411"/>
      <c r="I95" s="629" t="s">
        <v>1627</v>
      </c>
      <c r="J95" s="629"/>
      <c r="K95" s="629"/>
    </row>
    <row r="96" spans="2:13">
      <c r="C96" s="337"/>
      <c r="E96" s="410"/>
      <c r="F96" s="410"/>
      <c r="G96" s="410"/>
      <c r="H96" s="411"/>
      <c r="I96" s="629" t="s">
        <v>1628</v>
      </c>
      <c r="J96" s="629"/>
      <c r="K96" s="629"/>
    </row>
    <row r="97" spans="3:11">
      <c r="C97" s="337"/>
      <c r="E97" s="410"/>
      <c r="F97" s="410"/>
      <c r="G97" s="410"/>
      <c r="H97" s="412"/>
      <c r="I97" s="413"/>
      <c r="J97" s="413"/>
      <c r="K97" s="413"/>
    </row>
    <row r="98" spans="3:11">
      <c r="C98" s="337"/>
      <c r="E98" s="410"/>
      <c r="F98" s="410"/>
      <c r="G98" s="410"/>
      <c r="H98" s="412"/>
      <c r="I98" s="412"/>
      <c r="J98" s="412"/>
      <c r="K98" s="412"/>
    </row>
    <row r="99" spans="3:11">
      <c r="C99" s="337"/>
      <c r="E99" s="410"/>
      <c r="F99" s="410"/>
      <c r="G99" s="410"/>
      <c r="H99" s="412"/>
      <c r="I99" s="412"/>
      <c r="J99" s="412"/>
      <c r="K99" s="412"/>
    </row>
    <row r="100" spans="3:11">
      <c r="C100" s="337"/>
      <c r="E100" s="410"/>
      <c r="F100" s="410"/>
      <c r="G100" s="410"/>
      <c r="H100" s="412"/>
      <c r="I100" s="412"/>
      <c r="J100" s="412"/>
      <c r="K100" s="412"/>
    </row>
    <row r="101" spans="3:11">
      <c r="C101" s="337"/>
      <c r="E101" s="410"/>
      <c r="F101" s="410"/>
      <c r="G101" s="410"/>
      <c r="H101" s="414"/>
      <c r="I101" s="629" t="s">
        <v>1629</v>
      </c>
      <c r="J101" s="629"/>
      <c r="K101" s="629"/>
    </row>
    <row r="102" spans="3:11">
      <c r="C102" s="408"/>
      <c r="E102" s="410"/>
      <c r="F102" s="410"/>
      <c r="G102" s="410"/>
      <c r="H102" s="412"/>
      <c r="I102" s="412"/>
      <c r="J102" s="412"/>
      <c r="K102" s="412"/>
    </row>
    <row r="103" spans="3:11">
      <c r="C103" s="408"/>
      <c r="E103" s="410"/>
      <c r="F103" s="410"/>
      <c r="G103" s="410"/>
      <c r="H103" s="412"/>
      <c r="I103" s="412"/>
      <c r="J103" s="412"/>
      <c r="K103" s="412"/>
    </row>
    <row r="104" spans="3:11">
      <c r="C104" s="408"/>
      <c r="E104" s="410"/>
      <c r="F104" s="410"/>
      <c r="G104" s="410"/>
      <c r="H104" s="412"/>
      <c r="I104" s="412"/>
      <c r="J104" s="412"/>
      <c r="K104" s="412"/>
    </row>
  </sheetData>
  <sheetProtection sort="0" autoFilter="0"/>
  <protectedRanges>
    <protectedRange sqref="B82 B68:B73 B80" name="Range1_1"/>
    <protectedRange sqref="F14:F33 F67:F73 F80:F83" name="Range1_1_2_2"/>
    <protectedRange sqref="C82 C68 C73 C80 C70:C71" name="Range1_1_1"/>
    <protectedRange sqref="B43:C53 B36:C37 B42 B66:C67 B38 B35 B33:C34 B39:C41 B54:B55" name="Range1_6_2"/>
    <protectedRange sqref="C54:C55" name="Range1_1_3_2"/>
    <protectedRange sqref="C42" name="Range1_1_3_3"/>
    <protectedRange sqref="C38" name="Range1_1_3_10"/>
    <protectedRange sqref="C72" name="Range1_1_3_13"/>
    <protectedRange sqref="C17" name="Range1_1_3_14"/>
    <protectedRange sqref="C29" name="Range1_1_3"/>
    <protectedRange sqref="C30" name="Range1_1_3_1"/>
    <protectedRange sqref="C69" name="Range1_1_3_4"/>
    <protectedRange sqref="C35" name="Range1_1_3_5"/>
  </protectedRanges>
  <mergeCells count="22">
    <mergeCell ref="I96:K96"/>
    <mergeCell ref="I101:K101"/>
    <mergeCell ref="C89:F89"/>
    <mergeCell ref="G6:K6"/>
    <mergeCell ref="I95:K95"/>
    <mergeCell ref="C88:F88"/>
    <mergeCell ref="B90:K91"/>
    <mergeCell ref="H94:K94"/>
    <mergeCell ref="H11:K11"/>
    <mergeCell ref="H12:H13"/>
    <mergeCell ref="J12:J13"/>
    <mergeCell ref="K12:K13"/>
    <mergeCell ref="O3:P4"/>
    <mergeCell ref="B4:K4"/>
    <mergeCell ref="C87:F87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">
    <cfRule type="cellIs" dxfId="18" priority="475" operator="equal">
      <formula>0</formula>
    </cfRule>
  </conditionalFormatting>
  <conditionalFormatting sqref="C17">
    <cfRule type="cellIs" dxfId="17" priority="14" operator="equal">
      <formula>0</formula>
    </cfRule>
  </conditionalFormatting>
  <conditionalFormatting sqref="C19">
    <cfRule type="cellIs" dxfId="16" priority="102" operator="equal">
      <formula>0</formula>
    </cfRule>
  </conditionalFormatting>
  <conditionalFormatting sqref="C32">
    <cfRule type="cellIs" dxfId="15" priority="100" operator="equal">
      <formula>0</formula>
    </cfRule>
  </conditionalFormatting>
  <conditionalFormatting sqref="C38:C39">
    <cfRule type="cellIs" dxfId="13" priority="21" operator="equal">
      <formula>0</formula>
    </cfRule>
  </conditionalFormatting>
  <conditionalFormatting sqref="C42">
    <cfRule type="cellIs" dxfId="12" priority="22" operator="equal">
      <formula>0</formula>
    </cfRule>
  </conditionalFormatting>
  <conditionalFormatting sqref="C54:C55">
    <cfRule type="cellIs" dxfId="11" priority="16" operator="equal">
      <formula>0</formula>
    </cfRule>
  </conditionalFormatting>
  <conditionalFormatting sqref="C81">
    <cfRule type="cellIs" dxfId="10" priority="98" operator="equal">
      <formula>0</formula>
    </cfRule>
  </conditionalFormatting>
  <conditionalFormatting sqref="E1:E3 G1:G13 E5:E13 H12:I12 O13 S14:V19 E84:G84 H84:K86 E85:H85 E86:F86 E27:K67 E68:E72 G68:K72 E73:K73 E74:E79 G74:K79 E80:K83">
    <cfRule type="cellIs" dxfId="9" priority="1055" stopIfTrue="1" operator="equal">
      <formula>0</formula>
    </cfRule>
  </conditionalFormatting>
  <conditionalFormatting sqref="E14:K20 E21:E26 G21:K26">
    <cfRule type="cellIs" dxfId="8" priority="11" stopIfTrue="1" operator="equal">
      <formula>0</formula>
    </cfRule>
  </conditionalFormatting>
  <conditionalFormatting sqref="G85:G65551 E90:E65551">
    <cfRule type="cellIs" dxfId="7" priority="189" stopIfTrue="1" operator="equal">
      <formula>0</formula>
    </cfRule>
  </conditionalFormatting>
  <conditionalFormatting sqref="F21:F26">
    <cfRule type="cellIs" dxfId="6" priority="8" stopIfTrue="1" operator="equal">
      <formula>0</formula>
    </cfRule>
  </conditionalFormatting>
  <conditionalFormatting sqref="C29">
    <cfRule type="cellIs" dxfId="5" priority="7" operator="equal">
      <formula>0</formula>
    </cfRule>
  </conditionalFormatting>
  <conditionalFormatting sqref="C30">
    <cfRule type="cellIs" dxfId="4" priority="6" operator="equal">
      <formula>0</formula>
    </cfRule>
  </conditionalFormatting>
  <conditionalFormatting sqref="F68:F72">
    <cfRule type="cellIs" dxfId="3" priority="4" stopIfTrue="1" operator="equal">
      <formula>0</formula>
    </cfRule>
  </conditionalFormatting>
  <conditionalFormatting sqref="F74:F79">
    <cfRule type="cellIs" dxfId="2" priority="3" stopIfTrue="1" operator="equal">
      <formula>0</formula>
    </cfRule>
  </conditionalFormatting>
  <conditionalFormatting sqref="C69">
    <cfRule type="cellIs" dxfId="1" priority="2" operator="equal">
      <formula>0</formula>
    </cfRule>
  </conditionalFormatting>
  <conditionalFormatting sqref="C35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36:C37 F34:F66 F21:F26 F74:F79 H14:K8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5" zoomScale="70" zoomScaleNormal="115" zoomScaleSheetLayoutView="70" workbookViewId="0">
      <selection activeCell="AI56" sqref="AI56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3" t="s">
        <v>990</v>
      </c>
      <c r="Y5" s="643"/>
      <c r="Z5" s="643"/>
      <c r="AA5" s="643" t="s">
        <v>988</v>
      </c>
      <c r="AB5" s="643"/>
      <c r="AC5" s="643" t="s">
        <v>989</v>
      </c>
      <c r="AD5" s="650"/>
    </row>
    <row r="6" spans="3:30">
      <c r="C6" s="238"/>
      <c r="W6" s="241">
        <v>1</v>
      </c>
      <c r="X6" s="643" t="s">
        <v>993</v>
      </c>
      <c r="Y6" s="643"/>
      <c r="Z6" s="643"/>
      <c r="AA6" s="643"/>
      <c r="AB6" s="643"/>
      <c r="AC6" s="643"/>
      <c r="AD6" s="650"/>
    </row>
    <row r="7" spans="3:30">
      <c r="C7" s="238"/>
      <c r="E7" s="490" t="s">
        <v>1626</v>
      </c>
      <c r="W7" s="241">
        <v>2</v>
      </c>
      <c r="X7" s="643" t="s">
        <v>994</v>
      </c>
      <c r="Y7" s="643"/>
      <c r="Z7" s="643"/>
      <c r="AA7" s="643"/>
      <c r="AB7" s="643"/>
      <c r="AC7" s="643"/>
      <c r="AD7" s="650"/>
    </row>
    <row r="8" spans="3:30">
      <c r="C8" s="238"/>
      <c r="W8" s="241">
        <v>3</v>
      </c>
      <c r="X8" s="643" t="s">
        <v>995</v>
      </c>
      <c r="Y8" s="643"/>
      <c r="Z8" s="643"/>
      <c r="AA8" s="643"/>
      <c r="AB8" s="643"/>
      <c r="AC8" s="643"/>
      <c r="AD8" s="650"/>
    </row>
    <row r="9" spans="3:30">
      <c r="C9" s="238"/>
      <c r="W9" s="241">
        <v>4</v>
      </c>
      <c r="X9" s="643" t="s">
        <v>996</v>
      </c>
      <c r="Y9" s="643"/>
      <c r="Z9" s="643"/>
      <c r="AA9" s="643"/>
      <c r="AB9" s="643"/>
      <c r="AC9" s="643"/>
      <c r="AD9" s="650"/>
    </row>
    <row r="10" spans="3:30">
      <c r="C10" s="238"/>
      <c r="W10" s="241">
        <v>5</v>
      </c>
      <c r="X10" s="643" t="s">
        <v>997</v>
      </c>
      <c r="Y10" s="643"/>
      <c r="Z10" s="643"/>
      <c r="AA10" s="643"/>
      <c r="AB10" s="643"/>
      <c r="AC10" s="643"/>
      <c r="AD10" s="650"/>
    </row>
    <row r="11" spans="3:30">
      <c r="C11" s="238"/>
      <c r="W11" s="241">
        <v>6</v>
      </c>
      <c r="X11" s="643" t="s">
        <v>998</v>
      </c>
      <c r="Y11" s="643"/>
      <c r="Z11" s="643"/>
      <c r="AA11" s="643"/>
      <c r="AB11" s="643"/>
      <c r="AC11" s="643"/>
      <c r="AD11" s="650"/>
    </row>
    <row r="12" spans="3:30">
      <c r="C12" s="238"/>
      <c r="W12" s="241">
        <v>7</v>
      </c>
      <c r="X12" s="643" t="s">
        <v>999</v>
      </c>
      <c r="Y12" s="643"/>
      <c r="Z12" s="643"/>
      <c r="AA12" s="643"/>
      <c r="AB12" s="643"/>
      <c r="AC12" s="643"/>
      <c r="AD12" s="650"/>
    </row>
    <row r="13" spans="3:30" ht="12.75" customHeight="1">
      <c r="C13" s="238"/>
      <c r="W13" s="241">
        <v>8</v>
      </c>
      <c r="X13" s="643" t="s">
        <v>1000</v>
      </c>
      <c r="Y13" s="643"/>
      <c r="Z13" s="643"/>
      <c r="AA13" s="643"/>
      <c r="AB13" s="643"/>
      <c r="AC13" s="643"/>
      <c r="AD13" s="650"/>
    </row>
    <row r="14" spans="3:30">
      <c r="C14" s="238"/>
      <c r="W14" s="241">
        <v>9</v>
      </c>
      <c r="X14" s="643" t="s">
        <v>1001</v>
      </c>
      <c r="Y14" s="643"/>
      <c r="Z14" s="643"/>
      <c r="AA14" s="643"/>
      <c r="AB14" s="643"/>
      <c r="AC14" s="643"/>
      <c r="AD14" s="650"/>
    </row>
    <row r="15" spans="3:30">
      <c r="C15" s="238"/>
      <c r="W15" s="241">
        <v>10</v>
      </c>
      <c r="X15" s="643" t="s">
        <v>1010</v>
      </c>
      <c r="Y15" s="643"/>
      <c r="Z15" s="643"/>
      <c r="AA15" s="643"/>
      <c r="AB15" s="643"/>
      <c r="AC15" s="643"/>
      <c r="AD15" s="650"/>
    </row>
    <row r="16" spans="3:30">
      <c r="C16" s="238"/>
      <c r="W16" s="241">
        <v>11</v>
      </c>
      <c r="X16" s="643" t="s">
        <v>1455</v>
      </c>
      <c r="Y16" s="643"/>
      <c r="Z16" s="643"/>
      <c r="AA16" s="643"/>
      <c r="AB16" s="643"/>
      <c r="AC16" s="643"/>
      <c r="AD16" s="650"/>
    </row>
    <row r="17" spans="3:30">
      <c r="C17" s="238"/>
      <c r="S17" s="242"/>
      <c r="W17" s="241">
        <v>12</v>
      </c>
      <c r="X17" s="643" t="s">
        <v>1011</v>
      </c>
      <c r="Y17" s="643"/>
      <c r="Z17" s="643"/>
      <c r="AA17" s="643"/>
      <c r="AB17" s="643"/>
      <c r="AC17" s="643"/>
      <c r="AD17" s="650"/>
    </row>
    <row r="18" spans="3:30">
      <c r="C18" s="243"/>
      <c r="D18" s="244"/>
      <c r="E18" s="244"/>
      <c r="W18" s="241">
        <v>13</v>
      </c>
      <c r="X18" s="643"/>
      <c r="Y18" s="643"/>
      <c r="Z18" s="643"/>
      <c r="AA18" s="643"/>
      <c r="AB18" s="643"/>
      <c r="AC18" s="643"/>
      <c r="AD18" s="650"/>
    </row>
    <row r="19" spans="3:30">
      <c r="C19" s="238"/>
      <c r="W19" s="245"/>
      <c r="X19" s="666"/>
      <c r="Y19" s="666"/>
      <c r="Z19" s="666"/>
      <c r="AA19" s="666"/>
      <c r="AB19" s="666"/>
      <c r="AC19" s="666"/>
      <c r="AD19" s="667"/>
    </row>
    <row r="20" spans="3:30">
      <c r="C20" s="238"/>
      <c r="W20" s="651" t="s">
        <v>992</v>
      </c>
      <c r="X20" s="652"/>
      <c r="Y20" s="652"/>
      <c r="Z20" s="652"/>
      <c r="AA20" s="652"/>
      <c r="AB20" s="652"/>
      <c r="AC20" s="652"/>
      <c r="AD20" s="653"/>
    </row>
    <row r="21" spans="3:30">
      <c r="C21" s="238"/>
      <c r="W21" s="654" t="s">
        <v>985</v>
      </c>
      <c r="X21" s="655"/>
      <c r="Y21" s="655"/>
      <c r="Z21" s="656"/>
      <c r="AA21" s="657" t="s">
        <v>986</v>
      </c>
      <c r="AB21" s="658"/>
      <c r="AC21" s="658"/>
      <c r="AD21" s="659"/>
    </row>
    <row r="22" spans="3:30">
      <c r="C22" s="238"/>
      <c r="W22" s="660"/>
      <c r="X22" s="661"/>
      <c r="Y22" s="492"/>
      <c r="Z22" s="493"/>
      <c r="AA22" s="662"/>
      <c r="AB22" s="663"/>
      <c r="AC22" s="248"/>
      <c r="AD22" s="249"/>
    </row>
    <row r="23" spans="3:30">
      <c r="C23" s="238"/>
      <c r="W23" s="660"/>
      <c r="X23" s="661"/>
      <c r="Y23" s="492"/>
      <c r="Z23" s="493"/>
      <c r="AA23" s="664"/>
      <c r="AB23" s="665"/>
      <c r="AC23" s="248"/>
      <c r="AD23" s="249"/>
    </row>
    <row r="24" spans="3:30">
      <c r="C24" s="238"/>
      <c r="W24" s="670"/>
      <c r="X24" s="671"/>
      <c r="Y24" s="246"/>
      <c r="Z24" s="247"/>
      <c r="AA24" s="672"/>
      <c r="AB24" s="673"/>
      <c r="AC24" s="248"/>
      <c r="AD24" s="249"/>
    </row>
    <row r="25" spans="3:30">
      <c r="C25" s="238"/>
      <c r="W25" s="670"/>
      <c r="X25" s="671"/>
      <c r="Y25" s="246"/>
      <c r="Z25" s="247"/>
      <c r="AA25" s="664"/>
      <c r="AB25" s="665"/>
      <c r="AC25" s="248"/>
      <c r="AD25" s="249"/>
    </row>
    <row r="26" spans="3:30">
      <c r="C26" s="238"/>
      <c r="W26" s="480"/>
      <c r="X26" s="481"/>
      <c r="Y26" s="246"/>
      <c r="Z26" s="247"/>
      <c r="AA26" s="664"/>
      <c r="AB26" s="665"/>
      <c r="AC26" s="248"/>
      <c r="AD26" s="249"/>
    </row>
    <row r="27" spans="3:30">
      <c r="C27" s="238"/>
      <c r="W27" s="480"/>
      <c r="X27" s="481"/>
      <c r="Y27" s="246"/>
      <c r="Z27" s="247"/>
      <c r="AA27" s="668"/>
      <c r="AB27" s="669"/>
      <c r="AC27" s="248"/>
      <c r="AD27" s="249"/>
    </row>
    <row r="28" spans="3:30">
      <c r="C28" s="238"/>
      <c r="W28" s="480"/>
      <c r="X28" s="481"/>
      <c r="Y28" s="246"/>
      <c r="Z28" s="247"/>
      <c r="AA28" s="668"/>
      <c r="AB28" s="669"/>
      <c r="AC28" s="248"/>
      <c r="AD28" s="249"/>
    </row>
    <row r="29" spans="3:30">
      <c r="C29" s="238"/>
      <c r="W29" s="480"/>
      <c r="X29" s="481"/>
      <c r="Y29" s="246"/>
      <c r="Z29" s="247"/>
      <c r="AA29" s="668"/>
      <c r="AB29" s="669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8"/>
      <c r="AB30" s="669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8"/>
      <c r="AB31" s="669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8"/>
      <c r="AB32" s="669"/>
      <c r="AC32" s="248"/>
      <c r="AD32" s="249"/>
    </row>
    <row r="33" spans="3:30">
      <c r="C33" s="238"/>
      <c r="W33" s="480"/>
      <c r="X33" s="481"/>
      <c r="Y33" s="246"/>
      <c r="Z33" s="247"/>
      <c r="AA33" s="668"/>
      <c r="AB33" s="669"/>
      <c r="AC33" s="248"/>
      <c r="AD33" s="249"/>
    </row>
    <row r="34" spans="3:30">
      <c r="C34" s="238"/>
      <c r="W34" s="480"/>
      <c r="X34" s="481"/>
      <c r="Y34" s="246"/>
      <c r="Z34" s="247"/>
      <c r="AA34" s="668"/>
      <c r="AB34" s="669"/>
      <c r="AC34" s="248"/>
      <c r="AD34" s="249"/>
    </row>
    <row r="35" spans="3:30">
      <c r="C35" s="238"/>
      <c r="W35" s="670"/>
      <c r="X35" s="683"/>
      <c r="Y35" s="246"/>
      <c r="Z35" s="247"/>
      <c r="AA35" s="668"/>
      <c r="AB35" s="669"/>
      <c r="AC35" s="248"/>
      <c r="AD35" s="249"/>
    </row>
    <row r="36" spans="3:30">
      <c r="C36" s="238"/>
      <c r="W36" s="674"/>
      <c r="X36" s="675"/>
      <c r="Y36" s="246"/>
      <c r="Z36" s="251"/>
      <c r="AA36" s="676"/>
      <c r="AB36" s="669"/>
      <c r="AC36" s="248"/>
      <c r="AD36" s="249"/>
    </row>
    <row r="37" spans="3:30" ht="12.75" customHeight="1">
      <c r="C37" s="238"/>
      <c r="W37" s="677"/>
      <c r="X37" s="678"/>
      <c r="Y37" s="246"/>
      <c r="Z37" s="251"/>
      <c r="AA37" s="679"/>
      <c r="AB37" s="680"/>
      <c r="AC37" s="252"/>
      <c r="AD37" s="253"/>
    </row>
    <row r="38" spans="3:30" ht="12.75" customHeight="1">
      <c r="C38" s="238"/>
      <c r="W38" s="677"/>
      <c r="X38" s="67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7"/>
      <c r="X39" s="678"/>
      <c r="Y39" s="254"/>
      <c r="Z39" s="257"/>
      <c r="AA39" s="681"/>
      <c r="AB39" s="682"/>
      <c r="AC39" s="252"/>
      <c r="AD39" s="253"/>
    </row>
    <row r="40" spans="3:30" ht="12" customHeight="1">
      <c r="C40" s="238"/>
      <c r="W40" s="687"/>
      <c r="X40" s="688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9"/>
      <c r="X41" s="690"/>
      <c r="Y41" s="260"/>
      <c r="Z41" s="261"/>
      <c r="AA41" s="681"/>
      <c r="AB41" s="682"/>
      <c r="AC41" s="252"/>
      <c r="AD41" s="253"/>
    </row>
    <row r="42" spans="3:30" ht="12" customHeight="1">
      <c r="C42" s="238"/>
      <c r="W42" s="691" t="s">
        <v>1456</v>
      </c>
      <c r="X42" s="692"/>
      <c r="Y42" s="692"/>
      <c r="Z42" s="692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4" t="s">
        <v>11</v>
      </c>
      <c r="X44" s="685"/>
      <c r="Y44" s="643"/>
      <c r="Z44" s="643"/>
      <c r="AA44" s="643"/>
      <c r="AB44" s="643"/>
      <c r="AC44" s="643"/>
      <c r="AD44" s="650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4" t="s">
        <v>984</v>
      </c>
      <c r="X45" s="685"/>
      <c r="Y45" s="643">
        <v>1</v>
      </c>
      <c r="Z45" s="643"/>
      <c r="AA45" s="643"/>
      <c r="AB45" s="643" t="s">
        <v>12</v>
      </c>
      <c r="AC45" s="643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4" t="s">
        <v>15</v>
      </c>
      <c r="X46" s="685"/>
      <c r="Y46" s="686"/>
      <c r="Z46" s="686"/>
      <c r="AA46" s="686"/>
      <c r="AB46" s="643" t="s">
        <v>16</v>
      </c>
      <c r="AC46" s="643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9" t="s">
        <v>17</v>
      </c>
      <c r="X47" s="699"/>
      <c r="Y47" s="699"/>
      <c r="Z47" s="699"/>
      <c r="AA47" s="699"/>
      <c r="AB47" s="699"/>
      <c r="AC47" s="699"/>
      <c r="AD47" s="70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1" t="str">
        <f>RAB!G6</f>
        <v>TSALITS QOIF FARID</v>
      </c>
      <c r="X48" s="701"/>
      <c r="Y48" s="701"/>
      <c r="Z48" s="701"/>
      <c r="AA48" s="701"/>
      <c r="AB48" s="701"/>
      <c r="AC48" s="701"/>
      <c r="AD48" s="70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1"/>
      <c r="X49" s="701"/>
      <c r="Y49" s="701"/>
      <c r="Z49" s="701"/>
      <c r="AA49" s="701"/>
      <c r="AB49" s="701"/>
      <c r="AC49" s="701"/>
      <c r="AD49" s="70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1"/>
      <c r="X50" s="701"/>
      <c r="Y50" s="701"/>
      <c r="Z50" s="701"/>
      <c r="AA50" s="701"/>
      <c r="AB50" s="701"/>
      <c r="AC50" s="701"/>
      <c r="AD50" s="70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3"/>
      <c r="X51" s="703"/>
      <c r="Y51" s="703"/>
      <c r="Z51" s="703"/>
      <c r="AA51" s="703"/>
      <c r="AB51" s="703"/>
      <c r="AC51" s="703"/>
      <c r="AD51" s="70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4" t="s">
        <v>18</v>
      </c>
      <c r="X52" s="685"/>
      <c r="Y52" s="643" t="s">
        <v>1630</v>
      </c>
      <c r="Z52" s="643"/>
      <c r="AA52" s="643"/>
      <c r="AB52" s="693"/>
      <c r="AC52" s="684"/>
      <c r="AD52" s="694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4" t="s">
        <v>19</v>
      </c>
      <c r="X53" s="685"/>
      <c r="Y53" s="643" t="s">
        <v>1631</v>
      </c>
      <c r="Z53" s="643"/>
      <c r="AA53" s="643"/>
      <c r="AB53" s="693"/>
      <c r="AC53" s="684"/>
      <c r="AD53" s="694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4" t="s">
        <v>20</v>
      </c>
      <c r="X54" s="685"/>
      <c r="Y54" s="705" t="s">
        <v>1547</v>
      </c>
      <c r="Z54" s="705"/>
      <c r="AA54" s="705"/>
      <c r="AB54" s="693"/>
      <c r="AC54" s="684"/>
      <c r="AD54" s="694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5" t="s">
        <v>21</v>
      </c>
      <c r="X55" s="696"/>
      <c r="Y55" s="705" t="s">
        <v>1632</v>
      </c>
      <c r="Z55" s="705"/>
      <c r="AA55" s="705"/>
      <c r="AB55" s="697"/>
      <c r="AC55" s="695"/>
      <c r="AD55" s="698"/>
    </row>
  </sheetData>
  <mergeCells count="101">
    <mergeCell ref="W54:X54"/>
    <mergeCell ref="AB54:AD54"/>
    <mergeCell ref="W55:X55"/>
    <mergeCell ref="AB55:AD55"/>
    <mergeCell ref="W47:AD47"/>
    <mergeCell ref="W48:AD51"/>
    <mergeCell ref="W52:X52"/>
    <mergeCell ref="AB52:AD52"/>
    <mergeCell ref="W53:X53"/>
    <mergeCell ref="AB53:AD53"/>
    <mergeCell ref="Y54:AA54"/>
    <mergeCell ref="Y55:AA5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Y52:AA52"/>
    <mergeCell ref="Y53:AA53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S40" sqref="S40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6" t="s">
        <v>1528</v>
      </c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7"/>
      <c r="AC4" s="708"/>
      <c r="AD4" s="217"/>
      <c r="AE4" s="216"/>
      <c r="AF4" s="216"/>
    </row>
    <row r="5" spans="2:32" ht="13.5" customHeight="1">
      <c r="B5" s="215"/>
      <c r="C5" s="215"/>
      <c r="D5" s="709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1"/>
      <c r="AD5" s="217"/>
      <c r="AE5" s="216"/>
      <c r="AF5" s="216"/>
    </row>
    <row r="6" spans="2:32" ht="12.75" customHeight="1">
      <c r="B6" s="215"/>
      <c r="C6" s="215"/>
      <c r="D6" s="709"/>
      <c r="E6" s="710"/>
      <c r="F6" s="710"/>
      <c r="G6" s="710"/>
      <c r="H6" s="710"/>
      <c r="I6" s="710"/>
      <c r="J6" s="710"/>
      <c r="K6" s="710"/>
      <c r="L6" s="710"/>
      <c r="M6" s="710"/>
      <c r="N6" s="710"/>
      <c r="O6" s="710"/>
      <c r="P6" s="710"/>
      <c r="Q6" s="710"/>
      <c r="R6" s="710"/>
      <c r="S6" s="710"/>
      <c r="T6" s="710"/>
      <c r="U6" s="710"/>
      <c r="V6" s="710"/>
      <c r="W6" s="710"/>
      <c r="X6" s="710"/>
      <c r="Y6" s="710"/>
      <c r="Z6" s="710"/>
      <c r="AA6" s="710"/>
      <c r="AB6" s="710"/>
      <c r="AC6" s="711"/>
      <c r="AE6" s="216"/>
      <c r="AF6" s="216"/>
    </row>
    <row r="7" spans="2:32" ht="12.75" customHeight="1" thickBot="1">
      <c r="B7" s="215"/>
      <c r="C7" s="215"/>
      <c r="D7" s="712"/>
      <c r="E7" s="713"/>
      <c r="F7" s="713"/>
      <c r="G7" s="713"/>
      <c r="H7" s="713"/>
      <c r="I7" s="713"/>
      <c r="J7" s="713"/>
      <c r="K7" s="713"/>
      <c r="L7" s="713"/>
      <c r="M7" s="713"/>
      <c r="N7" s="713"/>
      <c r="O7" s="713"/>
      <c r="P7" s="713"/>
      <c r="Q7" s="713"/>
      <c r="R7" s="713"/>
      <c r="S7" s="713"/>
      <c r="T7" s="713"/>
      <c r="U7" s="713"/>
      <c r="V7" s="713"/>
      <c r="W7" s="713"/>
      <c r="X7" s="713"/>
      <c r="Y7" s="713"/>
      <c r="Z7" s="713"/>
      <c r="AA7" s="713"/>
      <c r="AB7" s="713"/>
      <c r="AC7" s="71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U17" sqref="U17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0" t="s">
        <v>1527</v>
      </c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5" t="s">
        <v>1617</v>
      </c>
      <c r="D6" s="715"/>
      <c r="E6" s="715"/>
      <c r="F6" s="715"/>
      <c r="G6" s="715"/>
      <c r="H6" s="715"/>
      <c r="I6" s="715"/>
      <c r="J6" s="715"/>
      <c r="K6" s="715"/>
      <c r="L6" s="715"/>
      <c r="M6" s="715"/>
      <c r="W6" s="182"/>
      <c r="Y6" s="428"/>
      <c r="Z6" s="428"/>
      <c r="AA6" s="428"/>
      <c r="AB6" s="429"/>
      <c r="AC6" s="429"/>
    </row>
    <row r="7" spans="1:29" ht="18" customHeight="1">
      <c r="A7" s="181"/>
      <c r="C7" s="715"/>
      <c r="D7" s="715"/>
      <c r="E7" s="715"/>
      <c r="F7" s="715"/>
      <c r="G7" s="715"/>
      <c r="H7" s="715"/>
      <c r="I7" s="715"/>
      <c r="J7" s="715"/>
      <c r="K7" s="715"/>
      <c r="L7" s="715"/>
      <c r="M7" s="715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2023-08-31T03:29:06Z</cp:lastPrinted>
  <dcterms:created xsi:type="dcterms:W3CDTF">2011-02-06T11:57:38Z</dcterms:created>
  <dcterms:modified xsi:type="dcterms:W3CDTF">2023-09-15T09:11:44Z</dcterms:modified>
</cp:coreProperties>
</file>