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hmatikaqoyum/Documents/revisi rab hss 2023/"/>
    </mc:Choice>
  </mc:AlternateContent>
  <xr:revisionPtr revIDLastSave="0" documentId="13_ncr:1_{2F08C180-17BA-364C-9229-17675C68AE41}" xr6:coauthVersionLast="47" xr6:coauthVersionMax="47" xr10:uidLastSave="{00000000-0000-0000-0000-000000000000}"/>
  <bookViews>
    <workbookView xWindow="0" yWindow="500" windowWidth="28780" windowHeight="165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1" r:id="rId10"/>
    <sheet name="PETA" sheetId="72" r:id="rId11"/>
    <sheet name="SLD " sheetId="7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" localSheetId="6">#REF!</definedName>
    <definedName name="_" localSheetId="9">#REF!</definedName>
    <definedName name="_" localSheetId="7">#REF!</definedName>
    <definedName name="_">#REF!</definedName>
    <definedName name="_______DAF1">[1]Sheet3!$II$7944</definedName>
    <definedName name="______DAF1">[1]Sheet3!$II$7944</definedName>
    <definedName name="_____DAF1">[1]Sheet3!$II$7944</definedName>
    <definedName name="____\A" localSheetId="6">#REF!</definedName>
    <definedName name="____\A" localSheetId="9">#REF!</definedName>
    <definedName name="____\A" localSheetId="7">#REF!</definedName>
    <definedName name="____\A" localSheetId="10">#REF!</definedName>
    <definedName name="____\A" localSheetId="11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0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0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0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0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0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9">[36]JAN07!#REF!</definedName>
    <definedName name="dc" localSheetId="7">[35]JAN07!#REF!</definedName>
    <definedName name="dc" localSheetId="5">[36]JAN07!#REF!</definedName>
    <definedName name="dc" localSheetId="10">[36]JAN07!#REF!</definedName>
    <definedName name="dc" localSheetId="11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0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 localSheetId="10">'[51]Neraca seAPJ'!#REF!</definedName>
    <definedName name="input" localSheetId="11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 localSheetId="10">'[53]D2. ANALISA HS INSHAR'!#REF!</definedName>
    <definedName name="jamkerjaentri" localSheetId="11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9">[21]Usulan!#REF!</definedName>
    <definedName name="NEGO" localSheetId="7">[21]Usulan!#REF!</definedName>
    <definedName name="NEGO" localSheetId="5">[21]Usulan!#REF!</definedName>
    <definedName name="NEGO" localSheetId="10">[21]Usulan!#REF!</definedName>
    <definedName name="NEGO" localSheetId="11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RAB!$A$1:$K$145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 localSheetId="10">OFFSET('[20]Regional Overhead Allocation_WJ'!#REF!,0,0,COUNTA('[20]Regional Overhead Allocation_WJ'!#REF!),35)</definedName>
    <definedName name="Rate_of_Absorption_WJ_A2IS_Options" localSheetId="11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 localSheetId="10">[17]JAN09!#REF!</definedName>
    <definedName name="sasa" localSheetId="11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 localSheetId="10">[17]JAN09!#REF!</definedName>
    <definedName name="sdffA" localSheetId="11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7" i="11" l="1"/>
  <c r="F65" i="11"/>
  <c r="F64" i="11"/>
  <c r="F63" i="11"/>
  <c r="F60" i="11"/>
  <c r="F57" i="11"/>
  <c r="F56" i="11"/>
  <c r="F55" i="11"/>
  <c r="F54" i="11"/>
  <c r="F53" i="11"/>
  <c r="F52" i="11"/>
  <c r="F51" i="11"/>
  <c r="F50" i="11"/>
  <c r="F49" i="11"/>
  <c r="F46" i="11"/>
  <c r="F45" i="11"/>
  <c r="F44" i="11"/>
  <c r="F43" i="11"/>
  <c r="F4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G113" i="11"/>
  <c r="E113" i="11"/>
  <c r="D113" i="11"/>
  <c r="J113" i="11" l="1"/>
  <c r="H113" i="11"/>
  <c r="I113" i="11"/>
  <c r="K113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112" i="11"/>
  <c r="D112" i="11"/>
  <c r="I112" i="11" s="1"/>
  <c r="G111" i="11"/>
  <c r="E111" i="11"/>
  <c r="D111" i="11"/>
  <c r="H111" i="11" s="1"/>
  <c r="G110" i="11"/>
  <c r="E110" i="11"/>
  <c r="D110" i="11"/>
  <c r="I110" i="11" s="1"/>
  <c r="G90" i="11"/>
  <c r="E90" i="11"/>
  <c r="D90" i="11"/>
  <c r="I90" i="11" s="1"/>
  <c r="A90" i="11"/>
  <c r="E89" i="11"/>
  <c r="D89" i="11"/>
  <c r="H89" i="11" s="1"/>
  <c r="A89" i="11"/>
  <c r="E88" i="11"/>
  <c r="D88" i="11"/>
  <c r="H88" i="11" s="1"/>
  <c r="E87" i="11"/>
  <c r="D87" i="11"/>
  <c r="H87" i="11" s="1"/>
  <c r="A87" i="11"/>
  <c r="E86" i="11"/>
  <c r="D86" i="11"/>
  <c r="H86" i="11" s="1"/>
  <c r="G85" i="11"/>
  <c r="E85" i="11"/>
  <c r="D85" i="11"/>
  <c r="H85" i="11" s="1"/>
  <c r="A85" i="11"/>
  <c r="E83" i="11"/>
  <c r="D83" i="11"/>
  <c r="A83" i="11"/>
  <c r="E82" i="11"/>
  <c r="D82" i="11"/>
  <c r="A82" i="11"/>
  <c r="E81" i="11"/>
  <c r="D81" i="11"/>
  <c r="H81" i="11" s="1"/>
  <c r="E80" i="11"/>
  <c r="D80" i="11"/>
  <c r="H80" i="11" s="1"/>
  <c r="A80" i="11"/>
  <c r="E79" i="11"/>
  <c r="D79" i="11"/>
  <c r="H79" i="11" s="1"/>
  <c r="E78" i="11"/>
  <c r="D78" i="11"/>
  <c r="H78" i="11" s="1"/>
  <c r="A78" i="11"/>
  <c r="G77" i="11"/>
  <c r="E77" i="11"/>
  <c r="D77" i="11"/>
  <c r="J77" i="11" s="1"/>
  <c r="G36" i="11"/>
  <c r="E36" i="11"/>
  <c r="D36" i="11"/>
  <c r="J36" i="11" s="1"/>
  <c r="A36" i="11"/>
  <c r="E35" i="11"/>
  <c r="D35" i="11"/>
  <c r="H35" i="11" s="1"/>
  <c r="A35" i="11"/>
  <c r="E34" i="11"/>
  <c r="D34" i="11"/>
  <c r="E33" i="11"/>
  <c r="D33" i="11"/>
  <c r="J33" i="11" s="1"/>
  <c r="A33" i="11"/>
  <c r="E32" i="11"/>
  <c r="D32" i="11"/>
  <c r="H32" i="11" s="1"/>
  <c r="A32" i="11"/>
  <c r="E31" i="11"/>
  <c r="D31" i="11"/>
  <c r="J31" i="11" s="1"/>
  <c r="A31" i="11"/>
  <c r="E30" i="11"/>
  <c r="D30" i="11"/>
  <c r="A30" i="11"/>
  <c r="E29" i="11"/>
  <c r="D29" i="11"/>
  <c r="J29" i="11" s="1"/>
  <c r="A29" i="11"/>
  <c r="E28" i="11"/>
  <c r="D28" i="11"/>
  <c r="H28" i="11" s="1"/>
  <c r="A28" i="11"/>
  <c r="E27" i="11"/>
  <c r="D27" i="11"/>
  <c r="H27" i="11" s="1"/>
  <c r="A27" i="11"/>
  <c r="E26" i="11"/>
  <c r="D26" i="11"/>
  <c r="A26" i="11"/>
  <c r="E25" i="11"/>
  <c r="D25" i="11"/>
  <c r="A25" i="11"/>
  <c r="E24" i="11"/>
  <c r="D24" i="11"/>
  <c r="H24" i="11" s="1"/>
  <c r="A24" i="11"/>
  <c r="G23" i="11"/>
  <c r="E23" i="11"/>
  <c r="D23" i="11"/>
  <c r="G22" i="11"/>
  <c r="E22" i="11"/>
  <c r="D22" i="11"/>
  <c r="I22" i="11" s="1"/>
  <c r="A22" i="11"/>
  <c r="G21" i="11"/>
  <c r="E21" i="11"/>
  <c r="D21" i="11"/>
  <c r="A21" i="11"/>
  <c r="G76" i="11"/>
  <c r="E76" i="11"/>
  <c r="D76" i="11"/>
  <c r="A76" i="11"/>
  <c r="E75" i="11"/>
  <c r="D75" i="11"/>
  <c r="A75" i="11"/>
  <c r="E74" i="11"/>
  <c r="D74" i="11"/>
  <c r="H74" i="11" s="1"/>
  <c r="E73" i="11"/>
  <c r="D73" i="11"/>
  <c r="H73" i="11" s="1"/>
  <c r="A73" i="11"/>
  <c r="E72" i="11"/>
  <c r="D72" i="11"/>
  <c r="H72" i="11" s="1"/>
  <c r="E71" i="11"/>
  <c r="D71" i="11"/>
  <c r="H71" i="11" s="1"/>
  <c r="A71" i="11"/>
  <c r="G70" i="11"/>
  <c r="E70" i="11"/>
  <c r="D70" i="11"/>
  <c r="I85" i="11"/>
  <c r="J88" i="11"/>
  <c r="J85" i="11"/>
  <c r="H90" i="11"/>
  <c r="H83" i="11"/>
  <c r="H82" i="11"/>
  <c r="I83" i="11"/>
  <c r="H36" i="11"/>
  <c r="G103" i="11"/>
  <c r="G109" i="11"/>
  <c r="G114" i="11"/>
  <c r="G115" i="11"/>
  <c r="G122" i="11"/>
  <c r="E103" i="11"/>
  <c r="E104" i="11"/>
  <c r="E105" i="11"/>
  <c r="E106" i="11"/>
  <c r="E107" i="11"/>
  <c r="E108" i="11"/>
  <c r="E109" i="11"/>
  <c r="E114" i="11"/>
  <c r="E115" i="11"/>
  <c r="E116" i="11"/>
  <c r="E117" i="11"/>
  <c r="E118" i="11"/>
  <c r="E119" i="11"/>
  <c r="E120" i="11"/>
  <c r="E121" i="11"/>
  <c r="E122" i="11"/>
  <c r="D123" i="11"/>
  <c r="I123" i="11" s="1"/>
  <c r="D102" i="11"/>
  <c r="D103" i="11"/>
  <c r="H103" i="11" s="1"/>
  <c r="D104" i="11"/>
  <c r="D105" i="11"/>
  <c r="D106" i="11"/>
  <c r="D107" i="11"/>
  <c r="J107" i="11" s="1"/>
  <c r="D108" i="11"/>
  <c r="D109" i="11"/>
  <c r="H109" i="11" s="1"/>
  <c r="D114" i="11"/>
  <c r="I114" i="11" s="1"/>
  <c r="D115" i="11"/>
  <c r="H115" i="11" s="1"/>
  <c r="D116" i="11"/>
  <c r="I116" i="11" s="1"/>
  <c r="D117" i="11"/>
  <c r="J117" i="11" s="1"/>
  <c r="D118" i="11"/>
  <c r="I118" i="11" s="1"/>
  <c r="D119" i="11"/>
  <c r="D120" i="11"/>
  <c r="H120" i="11" s="1"/>
  <c r="D121" i="11"/>
  <c r="H121" i="11" s="1"/>
  <c r="D122" i="11"/>
  <c r="H122" i="11" s="1"/>
  <c r="E97" i="11"/>
  <c r="E98" i="11"/>
  <c r="D93" i="11"/>
  <c r="J93" i="11" s="1"/>
  <c r="D37" i="11"/>
  <c r="D51" i="11"/>
  <c r="H51" i="11" s="1"/>
  <c r="D52" i="11"/>
  <c r="J52" i="11" s="1"/>
  <c r="A44" i="11"/>
  <c r="D44" i="11"/>
  <c r="H44" i="11" s="1"/>
  <c r="E44" i="11"/>
  <c r="T7" i="54"/>
  <c r="K6" i="60"/>
  <c r="D19" i="60"/>
  <c r="D22" i="59"/>
  <c r="K8" i="60" s="1"/>
  <c r="D19" i="59"/>
  <c r="D8" i="60" s="1"/>
  <c r="D18" i="59"/>
  <c r="D7" i="60"/>
  <c r="D21" i="59"/>
  <c r="K7" i="60"/>
  <c r="K19" i="60"/>
  <c r="K18" i="60"/>
  <c r="K17" i="60"/>
  <c r="D17" i="60"/>
  <c r="D18" i="60"/>
  <c r="D20" i="60" s="1"/>
  <c r="D6" i="60"/>
  <c r="D9" i="60"/>
  <c r="D38" i="11"/>
  <c r="G50" i="11"/>
  <c r="E50" i="11"/>
  <c r="D50" i="11"/>
  <c r="J50" i="11" s="1"/>
  <c r="E49" i="11"/>
  <c r="D49" i="11"/>
  <c r="H49" i="11" s="1"/>
  <c r="A49" i="11"/>
  <c r="E48" i="11"/>
  <c r="D48" i="11"/>
  <c r="H48" i="11" s="1"/>
  <c r="A48" i="11"/>
  <c r="E47" i="11"/>
  <c r="D47" i="11"/>
  <c r="J47" i="11" s="1"/>
  <c r="A47" i="11"/>
  <c r="E46" i="11"/>
  <c r="D46" i="11"/>
  <c r="I46" i="11" s="1"/>
  <c r="A46" i="11"/>
  <c r="E45" i="11"/>
  <c r="D45" i="11"/>
  <c r="H45" i="11" s="1"/>
  <c r="A45" i="11"/>
  <c r="E43" i="11"/>
  <c r="D43" i="11"/>
  <c r="H43" i="11" s="1"/>
  <c r="A43" i="11"/>
  <c r="E42" i="11"/>
  <c r="D42" i="11"/>
  <c r="H42" i="11" s="1"/>
  <c r="E41" i="11"/>
  <c r="D41" i="11"/>
  <c r="J41" i="11" s="1"/>
  <c r="A41" i="11"/>
  <c r="E40" i="11"/>
  <c r="D40" i="11"/>
  <c r="J40" i="11" s="1"/>
  <c r="A40" i="11"/>
  <c r="E39" i="11"/>
  <c r="D39" i="11"/>
  <c r="I39" i="11" s="1"/>
  <c r="A39" i="11"/>
  <c r="E38" i="11"/>
  <c r="A38" i="11"/>
  <c r="G37" i="11"/>
  <c r="E37" i="11"/>
  <c r="A37" i="11"/>
  <c r="E93" i="11"/>
  <c r="A93" i="11"/>
  <c r="E92" i="11"/>
  <c r="D92" i="11"/>
  <c r="H92" i="11" s="1"/>
  <c r="A92" i="11"/>
  <c r="G91" i="11"/>
  <c r="E91" i="11"/>
  <c r="D91" i="11"/>
  <c r="H91" i="11" s="1"/>
  <c r="E69" i="11"/>
  <c r="D69" i="11"/>
  <c r="A69" i="11"/>
  <c r="E68" i="11"/>
  <c r="D68" i="11"/>
  <c r="H68" i="11" s="1"/>
  <c r="A68" i="11"/>
  <c r="E67" i="11"/>
  <c r="D67" i="11"/>
  <c r="E66" i="11"/>
  <c r="D66" i="11"/>
  <c r="A66" i="11"/>
  <c r="E65" i="11"/>
  <c r="D65" i="11"/>
  <c r="H65" i="11" s="1"/>
  <c r="A65" i="11"/>
  <c r="E64" i="11"/>
  <c r="D64" i="11"/>
  <c r="J64" i="11" s="1"/>
  <c r="A64" i="11"/>
  <c r="E63" i="11"/>
  <c r="D63" i="11"/>
  <c r="J63" i="11" s="1"/>
  <c r="A63" i="11"/>
  <c r="E62" i="11"/>
  <c r="D62" i="11"/>
  <c r="J62" i="11" s="1"/>
  <c r="A62" i="11"/>
  <c r="E61" i="11"/>
  <c r="D61" i="11"/>
  <c r="H61" i="11" s="1"/>
  <c r="A61" i="11"/>
  <c r="E60" i="11"/>
  <c r="D60" i="11"/>
  <c r="H60" i="11" s="1"/>
  <c r="A60" i="11"/>
  <c r="E59" i="11"/>
  <c r="D59" i="11"/>
  <c r="A59" i="11"/>
  <c r="E58" i="11"/>
  <c r="D58" i="11"/>
  <c r="A58" i="11"/>
  <c r="E57" i="11"/>
  <c r="D57" i="11"/>
  <c r="H57" i="11" s="1"/>
  <c r="A57" i="11"/>
  <c r="E56" i="11"/>
  <c r="D56" i="11"/>
  <c r="H56" i="11" s="1"/>
  <c r="E55" i="11"/>
  <c r="D55" i="11"/>
  <c r="H55" i="11" s="1"/>
  <c r="A55" i="11"/>
  <c r="E54" i="11"/>
  <c r="D54" i="11"/>
  <c r="J54" i="11" s="1"/>
  <c r="A54" i="11"/>
  <c r="E53" i="11"/>
  <c r="D53" i="11"/>
  <c r="A53" i="11"/>
  <c r="E52" i="11"/>
  <c r="A52" i="11"/>
  <c r="G51" i="11"/>
  <c r="A50" i="11" s="1"/>
  <c r="E51" i="11"/>
  <c r="A51" i="11"/>
  <c r="G123" i="11"/>
  <c r="E123" i="11"/>
  <c r="A104" i="11"/>
  <c r="A103" i="11"/>
  <c r="E101" i="11"/>
  <c r="D101" i="11"/>
  <c r="I101" i="11" s="1"/>
  <c r="A101" i="11"/>
  <c r="E100" i="11"/>
  <c r="D100" i="11"/>
  <c r="J100" i="11" s="1"/>
  <c r="E99" i="11"/>
  <c r="D99" i="11"/>
  <c r="J99" i="11" s="1"/>
  <c r="A99" i="11"/>
  <c r="D98" i="11"/>
  <c r="H98" i="11" s="1"/>
  <c r="E96" i="11"/>
  <c r="D96" i="11"/>
  <c r="J96" i="11" s="1"/>
  <c r="A96" i="11"/>
  <c r="E95" i="11"/>
  <c r="D95" i="11"/>
  <c r="H95" i="11" s="1"/>
  <c r="A95" i="11"/>
  <c r="E94" i="11"/>
  <c r="D94" i="11"/>
  <c r="J94" i="11" s="1"/>
  <c r="A94" i="11"/>
  <c r="E16" i="11"/>
  <c r="D16" i="11"/>
  <c r="J16" i="11" s="1"/>
  <c r="A16" i="11"/>
  <c r="G20" i="11"/>
  <c r="E20" i="11"/>
  <c r="D20" i="11"/>
  <c r="H20" i="11" s="1"/>
  <c r="A20" i="11"/>
  <c r="G19" i="11"/>
  <c r="E19" i="11"/>
  <c r="D19" i="11"/>
  <c r="J19" i="11" s="1"/>
  <c r="D5" i="60"/>
  <c r="K5" i="60"/>
  <c r="F3" i="54"/>
  <c r="D8" i="59"/>
  <c r="C7" i="54" s="1"/>
  <c r="G15" i="11"/>
  <c r="E15" i="11"/>
  <c r="D15" i="11"/>
  <c r="J15" i="11" s="1"/>
  <c r="A15" i="11"/>
  <c r="E17" i="11"/>
  <c r="D17" i="11"/>
  <c r="A17" i="11"/>
  <c r="G97" i="11"/>
  <c r="D97" i="11"/>
  <c r="H97" i="11" s="1"/>
  <c r="D18" i="11"/>
  <c r="H18" i="11" s="1"/>
  <c r="E18" i="11"/>
  <c r="D125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A106" i="11"/>
  <c r="A107" i="11"/>
  <c r="A108" i="11"/>
  <c r="G124" i="11"/>
  <c r="E124" i="11"/>
  <c r="D124" i="11"/>
  <c r="J124" i="11" s="1"/>
  <c r="E125" i="11"/>
  <c r="D126" i="11"/>
  <c r="H126" i="11" s="1"/>
  <c r="E126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J36" i="39" s="1"/>
  <c r="G36" i="39"/>
  <c r="J15" i="39"/>
  <c r="K15" i="39" s="1"/>
  <c r="I15" i="39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K14" i="29" s="1"/>
  <c r="H14" i="29"/>
  <c r="G14" i="29"/>
  <c r="G15" i="29"/>
  <c r="C2" i="29"/>
  <c r="N1464" i="10"/>
  <c r="N1463" i="10"/>
  <c r="G12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G120" i="11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G104" i="11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G81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G100" i="11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74" i="11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89" i="1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9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G121" i="11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G112" i="11"/>
  <c r="J112" i="11" s="1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88" i="11"/>
  <c r="I88" i="11" s="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80" i="11"/>
  <c r="I80" i="11" s="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83" i="11"/>
  <c r="J83" i="11" s="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G7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G105" i="11"/>
  <c r="I578" i="10"/>
  <c r="I670" i="10"/>
  <c r="G108" i="1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71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87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G119" i="11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82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86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69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33" i="11"/>
  <c r="I1220" i="10"/>
  <c r="I1219" i="10"/>
  <c r="I9" i="10"/>
  <c r="G116" i="11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118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106" i="11"/>
  <c r="G72" i="11"/>
  <c r="G24" i="11"/>
  <c r="G78" i="11"/>
  <c r="I78" i="11" s="1"/>
  <c r="N1362" i="10"/>
  <c r="N1357" i="10"/>
  <c r="N1349" i="10"/>
  <c r="N1332" i="10"/>
  <c r="N1316" i="10"/>
  <c r="N1309" i="10"/>
  <c r="N1258" i="10"/>
  <c r="G125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107" i="11"/>
  <c r="G73" i="11"/>
  <c r="N1430" i="10"/>
  <c r="N1390" i="10"/>
  <c r="N1352" i="10"/>
  <c r="N1344" i="10"/>
  <c r="N1337" i="10"/>
  <c r="N1307" i="10"/>
  <c r="N146" i="10"/>
  <c r="G101" i="11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G117" i="11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G118" i="11"/>
  <c r="G92" i="11"/>
  <c r="A91" i="11" s="1"/>
  <c r="G98" i="11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N1435" i="10"/>
  <c r="C274" i="29"/>
  <c r="D274" i="29" s="1"/>
  <c r="C313" i="29"/>
  <c r="D313" i="29" s="1"/>
  <c r="E313" i="29" s="1"/>
  <c r="C232" i="29"/>
  <c r="D232" i="29" s="1"/>
  <c r="C229" i="29"/>
  <c r="D229" i="29" s="1"/>
  <c r="C292" i="29"/>
  <c r="D292" i="29" s="1"/>
  <c r="C256" i="29"/>
  <c r="D256" i="29" s="1"/>
  <c r="E256" i="29" s="1"/>
  <c r="C288" i="29"/>
  <c r="D288" i="29" s="1"/>
  <c r="F288" i="29" s="1"/>
  <c r="C321" i="29"/>
  <c r="D321" i="29" s="1"/>
  <c r="C285" i="29"/>
  <c r="D285" i="29" s="1"/>
  <c r="C247" i="29"/>
  <c r="D247" i="29" s="1"/>
  <c r="F247" i="29" s="1"/>
  <c r="C233" i="29"/>
  <c r="D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F239" i="29" s="1"/>
  <c r="C249" i="29"/>
  <c r="D249" i="29" s="1"/>
  <c r="E249" i="29" s="1"/>
  <c r="C280" i="29"/>
  <c r="D280" i="29" s="1"/>
  <c r="C308" i="29"/>
  <c r="D308" i="29" s="1"/>
  <c r="E308" i="29" s="1"/>
  <c r="C311" i="29"/>
  <c r="D311" i="29" s="1"/>
  <c r="C281" i="29"/>
  <c r="D281" i="29" s="1"/>
  <c r="C244" i="29"/>
  <c r="D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F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C309" i="29"/>
  <c r="D309" i="29" s="1"/>
  <c r="F309" i="29" s="1"/>
  <c r="C227" i="29"/>
  <c r="D227" i="29" s="1"/>
  <c r="C284" i="29"/>
  <c r="D284" i="29" s="1"/>
  <c r="E284" i="29" s="1"/>
  <c r="C265" i="29"/>
  <c r="D265" i="29" s="1"/>
  <c r="C318" i="29"/>
  <c r="D318" i="29" s="1"/>
  <c r="E318" i="29" s="1"/>
  <c r="C267" i="29"/>
  <c r="D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C268" i="29"/>
  <c r="D268" i="29" s="1"/>
  <c r="F268" i="29" s="1"/>
  <c r="C234" i="29"/>
  <c r="D234" i="29" s="1"/>
  <c r="C253" i="29"/>
  <c r="D253" i="29" s="1"/>
  <c r="E253" i="29" s="1"/>
  <c r="C277" i="29"/>
  <c r="D277" i="29" s="1"/>
  <c r="C302" i="29"/>
  <c r="D302" i="29" s="1"/>
  <c r="C286" i="29"/>
  <c r="D286" i="29" s="1"/>
  <c r="C315" i="29"/>
  <c r="D315" i="29" s="1"/>
  <c r="E315" i="29" s="1"/>
  <c r="C314" i="29"/>
  <c r="D314" i="29" s="1"/>
  <c r="N9" i="10"/>
  <c r="C228" i="29"/>
  <c r="D228" i="29" s="1"/>
  <c r="E228" i="29" s="1"/>
  <c r="C252" i="29"/>
  <c r="D252" i="29" s="1"/>
  <c r="C296" i="29"/>
  <c r="D296" i="29" s="1"/>
  <c r="F296" i="29" s="1"/>
  <c r="C299" i="29"/>
  <c r="D299" i="29" s="1"/>
  <c r="C316" i="29"/>
  <c r="D316" i="29" s="1"/>
  <c r="E316" i="29" s="1"/>
  <c r="C275" i="29"/>
  <c r="D275" i="29" s="1"/>
  <c r="C317" i="29"/>
  <c r="D317" i="29" s="1"/>
  <c r="F317" i="29" s="1"/>
  <c r="C250" i="29"/>
  <c r="D250" i="29" s="1"/>
  <c r="C261" i="29"/>
  <c r="D261" i="29" s="1"/>
  <c r="C278" i="29"/>
  <c r="D278" i="29" s="1"/>
  <c r="C235" i="29"/>
  <c r="D235" i="29" s="1"/>
  <c r="E235" i="29" s="1"/>
  <c r="C264" i="29"/>
  <c r="D264" i="29" s="1"/>
  <c r="C270" i="29"/>
  <c r="D270" i="29" s="1"/>
  <c r="C287" i="29"/>
  <c r="D287" i="29" s="1"/>
  <c r="E287" i="29" s="1"/>
  <c r="C236" i="29"/>
  <c r="D236" i="29" s="1"/>
  <c r="F236" i="29" s="1"/>
  <c r="C298" i="29"/>
  <c r="D298" i="29" s="1"/>
  <c r="C293" i="29"/>
  <c r="D293" i="29" s="1"/>
  <c r="C263" i="29"/>
  <c r="D263" i="29" s="1"/>
  <c r="C246" i="29"/>
  <c r="D246" i="29" s="1"/>
  <c r="E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95" i="11"/>
  <c r="G64" i="11"/>
  <c r="I64" i="11" s="1"/>
  <c r="G62" i="11"/>
  <c r="G40" i="11"/>
  <c r="G56" i="11"/>
  <c r="N1345" i="10"/>
  <c r="G63" i="11"/>
  <c r="G55" i="11"/>
  <c r="G96" i="11"/>
  <c r="G43" i="11"/>
  <c r="G60" i="11"/>
  <c r="G39" i="11"/>
  <c r="G53" i="11"/>
  <c r="G94" i="11"/>
  <c r="G41" i="11"/>
  <c r="G57" i="11"/>
  <c r="N1333" i="10"/>
  <c r="N1224" i="10"/>
  <c r="G58" i="11"/>
  <c r="G38" i="11"/>
  <c r="G93" i="11"/>
  <c r="G52" i="11"/>
  <c r="G42" i="11"/>
  <c r="N1338" i="10"/>
  <c r="N1225" i="10"/>
  <c r="G99" i="11"/>
  <c r="G48" i="11"/>
  <c r="G68" i="11"/>
  <c r="G45" i="11"/>
  <c r="G65" i="11"/>
  <c r="G61" i="11"/>
  <c r="G66" i="11"/>
  <c r="I66" i="11" s="1"/>
  <c r="G59" i="11"/>
  <c r="G47" i="11"/>
  <c r="G6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C272" i="29"/>
  <c r="D272" i="29" s="1"/>
  <c r="F272" i="29" s="1"/>
  <c r="C307" i="29"/>
  <c r="D307" i="29" s="1"/>
  <c r="E307" i="29" s="1"/>
  <c r="C258" i="29"/>
  <c r="D258" i="29" s="1"/>
  <c r="F258" i="29" s="1"/>
  <c r="C312" i="29"/>
  <c r="D312" i="29" s="1"/>
  <c r="E312" i="29" s="1"/>
  <c r="C241" i="29"/>
  <c r="D241" i="29" s="1"/>
  <c r="F241" i="29" s="1"/>
  <c r="C248" i="29"/>
  <c r="D248" i="29" s="1"/>
  <c r="F248" i="29" s="1"/>
  <c r="C295" i="29"/>
  <c r="D295" i="29" s="1"/>
  <c r="C297" i="29"/>
  <c r="D297" i="29" s="1"/>
  <c r="E297" i="29" s="1"/>
  <c r="C231" i="29"/>
  <c r="D231" i="29" s="1"/>
  <c r="C319" i="29"/>
  <c r="D319" i="29" s="1"/>
  <c r="F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F238" i="29" s="1"/>
  <c r="C257" i="29"/>
  <c r="D257" i="29" s="1"/>
  <c r="F257" i="29" s="1"/>
  <c r="C291" i="29"/>
  <c r="D291" i="29" s="1"/>
  <c r="F291" i="29" s="1"/>
  <c r="C225" i="29"/>
  <c r="D225" i="29" s="1"/>
  <c r="C259" i="29"/>
  <c r="D259" i="29" s="1"/>
  <c r="E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E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E365" i="29" s="1"/>
  <c r="C350" i="29"/>
  <c r="D350" i="29" s="1"/>
  <c r="F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C339" i="29"/>
  <c r="D339" i="29" s="1"/>
  <c r="F339" i="29" s="1"/>
  <c r="C329" i="29"/>
  <c r="D329" i="29" s="1"/>
  <c r="E329" i="29" s="1"/>
  <c r="C373" i="29"/>
  <c r="D373" i="29" s="1"/>
  <c r="C369" i="29"/>
  <c r="D369" i="29" s="1"/>
  <c r="E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F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E330" i="29" s="1"/>
  <c r="C356" i="29"/>
  <c r="D356" i="29" s="1"/>
  <c r="E356" i="29" s="1"/>
  <c r="C355" i="29"/>
  <c r="D355" i="29" s="1"/>
  <c r="F355" i="29" s="1"/>
  <c r="C333" i="29"/>
  <c r="D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E76" i="39" s="1"/>
  <c r="C74" i="39"/>
  <c r="D74" i="39" s="1"/>
  <c r="C68" i="39"/>
  <c r="D68" i="39" s="1"/>
  <c r="C72" i="39"/>
  <c r="D72" i="39" s="1"/>
  <c r="E72" i="39" s="1"/>
  <c r="C332" i="29"/>
  <c r="D332" i="29" s="1"/>
  <c r="E332" i="29" s="1"/>
  <c r="C370" i="29"/>
  <c r="D370" i="29" s="1"/>
  <c r="E370" i="29" s="1"/>
  <c r="C357" i="29"/>
  <c r="D357" i="29" s="1"/>
  <c r="C361" i="29"/>
  <c r="D361" i="29" s="1"/>
  <c r="C336" i="29"/>
  <c r="D336" i="29" s="1"/>
  <c r="F336" i="29" s="1"/>
  <c r="C349" i="29"/>
  <c r="D349" i="29" s="1"/>
  <c r="C368" i="29"/>
  <c r="D368" i="29" s="1"/>
  <c r="C327" i="29"/>
  <c r="D327" i="29" s="1"/>
  <c r="E327" i="29" s="1"/>
  <c r="K6" i="10"/>
  <c r="C354" i="29"/>
  <c r="D354" i="29" s="1"/>
  <c r="E354" i="29" s="1"/>
  <c r="C63" i="39"/>
  <c r="D63" i="39" s="1"/>
  <c r="C71" i="39"/>
  <c r="D71" i="39" s="1"/>
  <c r="E71" i="39" s="1"/>
  <c r="C345" i="29"/>
  <c r="D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E230" i="29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E350" i="29"/>
  <c r="O12" i="54"/>
  <c r="A13" i="54"/>
  <c r="M6" i="10"/>
  <c r="N10" i="10"/>
  <c r="A14" i="54"/>
  <c r="O13" i="54"/>
  <c r="C1201" i="41"/>
  <c r="D1201" i="41" s="1"/>
  <c r="E1201" i="41" s="1"/>
  <c r="C744" i="41"/>
  <c r="D744" i="41" s="1"/>
  <c r="F744" i="41" s="1"/>
  <c r="C1165" i="41"/>
  <c r="D1165" i="41" s="1"/>
  <c r="E1165" i="41" s="1"/>
  <c r="C997" i="41"/>
  <c r="D997" i="41" s="1"/>
  <c r="E997" i="41" s="1"/>
  <c r="C1192" i="41"/>
  <c r="D1192" i="41" s="1"/>
  <c r="C1028" i="41"/>
  <c r="D1028" i="41" s="1"/>
  <c r="E1028" i="41" s="1"/>
  <c r="C1212" i="41"/>
  <c r="D1212" i="41" s="1"/>
  <c r="C1238" i="41"/>
  <c r="D1238" i="41" s="1"/>
  <c r="E1238" i="41" s="1"/>
  <c r="C1285" i="41"/>
  <c r="D1285" i="41" s="1"/>
  <c r="C762" i="41"/>
  <c r="D762" i="41" s="1"/>
  <c r="F762" i="41" s="1"/>
  <c r="C858" i="41"/>
  <c r="D858" i="41" s="1"/>
  <c r="E858" i="41" s="1"/>
  <c r="C743" i="41"/>
  <c r="D743" i="41" s="1"/>
  <c r="F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E1102" i="41" s="1"/>
  <c r="C1059" i="41"/>
  <c r="D1059" i="41" s="1"/>
  <c r="C920" i="41"/>
  <c r="D920" i="41" s="1"/>
  <c r="C1108" i="41"/>
  <c r="D1108" i="41" s="1"/>
  <c r="E1108" i="41" s="1"/>
  <c r="C802" i="41"/>
  <c r="D802" i="41" s="1"/>
  <c r="E802" i="41" s="1"/>
  <c r="C985" i="41"/>
  <c r="D985" i="41" s="1"/>
  <c r="E985" i="41" s="1"/>
  <c r="C1065" i="41"/>
  <c r="D1065" i="41" s="1"/>
  <c r="E1065" i="41" s="1"/>
  <c r="C717" i="41"/>
  <c r="D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C1235" i="41"/>
  <c r="D1235" i="41" s="1"/>
  <c r="E1235" i="41" s="1"/>
  <c r="C1256" i="41"/>
  <c r="D1256" i="41" s="1"/>
  <c r="E1256" i="41" s="1"/>
  <c r="C929" i="41"/>
  <c r="D929" i="41" s="1"/>
  <c r="E929" i="41" s="1"/>
  <c r="C1130" i="41"/>
  <c r="D1130" i="41" s="1"/>
  <c r="C731" i="41"/>
  <c r="D731" i="41" s="1"/>
  <c r="F731" i="41" s="1"/>
  <c r="C1167" i="41"/>
  <c r="D1167" i="41" s="1"/>
  <c r="E1167" i="41" s="1"/>
  <c r="C856" i="41"/>
  <c r="D856" i="41" s="1"/>
  <c r="E856" i="41" s="1"/>
  <c r="C764" i="41"/>
  <c r="D764" i="41" s="1"/>
  <c r="E764" i="41" s="1"/>
  <c r="C916" i="41"/>
  <c r="D916" i="41" s="1"/>
  <c r="E916" i="41" s="1"/>
  <c r="C1248" i="41"/>
  <c r="D1248" i="41" s="1"/>
  <c r="C1252" i="41"/>
  <c r="D1252" i="41" s="1"/>
  <c r="E1252" i="41" s="1"/>
  <c r="C970" i="41"/>
  <c r="D970" i="41" s="1"/>
  <c r="C1284" i="41"/>
  <c r="D1284" i="41" s="1"/>
  <c r="E1284" i="41" s="1"/>
  <c r="C875" i="41"/>
  <c r="D875" i="41" s="1"/>
  <c r="C842" i="41"/>
  <c r="D842" i="41" s="1"/>
  <c r="E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E1030" i="41" s="1"/>
  <c r="C1055" i="41"/>
  <c r="D1055" i="41" s="1"/>
  <c r="E1055" i="41" s="1"/>
  <c r="C831" i="41"/>
  <c r="D831" i="41" s="1"/>
  <c r="F831" i="41" s="1"/>
  <c r="C866" i="41"/>
  <c r="D866" i="41" s="1"/>
  <c r="E866" i="41" s="1"/>
  <c r="C903" i="41"/>
  <c r="D903" i="41" s="1"/>
  <c r="C1105" i="41"/>
  <c r="D1105" i="41" s="1"/>
  <c r="C766" i="41"/>
  <c r="D766" i="41" s="1"/>
  <c r="E766" i="41" s="1"/>
  <c r="C761" i="41"/>
  <c r="D761" i="41" s="1"/>
  <c r="F761" i="41" s="1"/>
  <c r="C797" i="41"/>
  <c r="D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C1174" i="41"/>
  <c r="D1174" i="41" s="1"/>
  <c r="C1048" i="41"/>
  <c r="D1048" i="41" s="1"/>
  <c r="E1048" i="41" s="1"/>
  <c r="C738" i="41"/>
  <c r="D738" i="41" s="1"/>
  <c r="F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C716" i="41"/>
  <c r="D716" i="41" s="1"/>
  <c r="F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E963" i="41" s="1"/>
  <c r="C723" i="41"/>
  <c r="D723" i="41" s="1"/>
  <c r="E723" i="41" s="1"/>
  <c r="C999" i="41"/>
  <c r="D999" i="41" s="1"/>
  <c r="E999" i="41" s="1"/>
  <c r="C1075" i="41"/>
  <c r="D1075" i="41" s="1"/>
  <c r="E1075" i="41" s="1"/>
  <c r="C859" i="41"/>
  <c r="D859" i="41" s="1"/>
  <c r="F859" i="41" s="1"/>
  <c r="C733" i="41"/>
  <c r="D733" i="41" s="1"/>
  <c r="E733" i="41" s="1"/>
  <c r="C720" i="41"/>
  <c r="D720" i="41" s="1"/>
  <c r="C803" i="41"/>
  <c r="D803" i="41" s="1"/>
  <c r="C853" i="41"/>
  <c r="D853" i="41" s="1"/>
  <c r="E853" i="41" s="1"/>
  <c r="C1224" i="41"/>
  <c r="D1224" i="41" s="1"/>
  <c r="E1224" i="41" s="1"/>
  <c r="C798" i="41"/>
  <c r="D798" i="41" s="1"/>
  <c r="F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E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E1079" i="41" s="1"/>
  <c r="C1276" i="41"/>
  <c r="D1276" i="41" s="1"/>
  <c r="E1276" i="41" s="1"/>
  <c r="C1310" i="41"/>
  <c r="D1310" i="41" s="1"/>
  <c r="E1310" i="41" s="1"/>
  <c r="C921" i="41"/>
  <c r="D921" i="41" s="1"/>
  <c r="E921" i="41" s="1"/>
  <c r="C1011" i="41"/>
  <c r="D1011" i="41" s="1"/>
  <c r="E1011" i="41" s="1"/>
  <c r="C759" i="41"/>
  <c r="D759" i="41" s="1"/>
  <c r="F759" i="41" s="1"/>
  <c r="C1099" i="41"/>
  <c r="D1099" i="41" s="1"/>
  <c r="E1099" i="41" s="1"/>
  <c r="C786" i="41"/>
  <c r="D786" i="41" s="1"/>
  <c r="F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E939" i="41" s="1"/>
  <c r="C784" i="41"/>
  <c r="D784" i="41" s="1"/>
  <c r="E784" i="41" s="1"/>
  <c r="C1198" i="41"/>
  <c r="D1198" i="41" s="1"/>
  <c r="E1198" i="41" s="1"/>
  <c r="C734" i="41"/>
  <c r="D734" i="41" s="1"/>
  <c r="E734" i="41" s="1"/>
  <c r="C1242" i="41"/>
  <c r="D1242" i="41" s="1"/>
  <c r="E1242" i="41" s="1"/>
  <c r="C754" i="41"/>
  <c r="D754" i="41" s="1"/>
  <c r="E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C835" i="41"/>
  <c r="D835" i="41" s="1"/>
  <c r="C961" i="41"/>
  <c r="D961" i="41" s="1"/>
  <c r="E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E1288" i="41" s="1"/>
  <c r="C780" i="41"/>
  <c r="D780" i="41" s="1"/>
  <c r="E780" i="41" s="1"/>
  <c r="C998" i="41"/>
  <c r="D998" i="41" s="1"/>
  <c r="E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E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E1305" i="41" s="1"/>
  <c r="C1209" i="41"/>
  <c r="D1209" i="41" s="1"/>
  <c r="E1209" i="41" s="1"/>
  <c r="C1232" i="41"/>
  <c r="D1232" i="41" s="1"/>
  <c r="E1232" i="41" s="1"/>
  <c r="C933" i="41"/>
  <c r="D933" i="41" s="1"/>
  <c r="C1257" i="41"/>
  <c r="D1257" i="41" s="1"/>
  <c r="E1257" i="41" s="1"/>
  <c r="C915" i="41"/>
  <c r="D915" i="41" s="1"/>
  <c r="E915" i="41" s="1"/>
  <c r="C846" i="41"/>
  <c r="D846" i="41" s="1"/>
  <c r="C901" i="41"/>
  <c r="D901" i="41" s="1"/>
  <c r="E901" i="41" s="1"/>
  <c r="C745" i="41"/>
  <c r="D745" i="41" s="1"/>
  <c r="E745" i="41" s="1"/>
  <c r="C894" i="41"/>
  <c r="D894" i="41" s="1"/>
  <c r="C758" i="41"/>
  <c r="D758" i="41" s="1"/>
  <c r="F758" i="41" s="1"/>
  <c r="C1094" i="41"/>
  <c r="D1094" i="41" s="1"/>
  <c r="C791" i="41"/>
  <c r="D791" i="41" s="1"/>
  <c r="F791" i="41" s="1"/>
  <c r="C1080" i="41"/>
  <c r="D1080" i="41" s="1"/>
  <c r="E1080" i="41" s="1"/>
  <c r="C1129" i="41"/>
  <c r="D1129" i="41" s="1"/>
  <c r="C1151" i="41"/>
  <c r="D1151" i="41" s="1"/>
  <c r="C1234" i="41"/>
  <c r="D1234" i="41" s="1"/>
  <c r="E1234" i="41" s="1"/>
  <c r="C1041" i="41"/>
  <c r="D1041" i="41" s="1"/>
  <c r="C781" i="41"/>
  <c r="D781" i="41" s="1"/>
  <c r="E781" i="41" s="1"/>
  <c r="C1308" i="41"/>
  <c r="D1308" i="41" s="1"/>
  <c r="C922" i="41"/>
  <c r="D922" i="41" s="1"/>
  <c r="C1123" i="41"/>
  <c r="D1123" i="41" s="1"/>
  <c r="C957" i="41"/>
  <c r="D957" i="41" s="1"/>
  <c r="E957" i="41" s="1"/>
  <c r="C994" i="41"/>
  <c r="D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F857" i="41" s="1"/>
  <c r="C1316" i="41"/>
  <c r="D1316" i="41" s="1"/>
  <c r="E1316" i="41" s="1"/>
  <c r="C1173" i="41"/>
  <c r="D1173" i="41" s="1"/>
  <c r="E1173" i="41" s="1"/>
  <c r="C809" i="41"/>
  <c r="D809" i="41" s="1"/>
  <c r="E809" i="41" s="1"/>
  <c r="C1208" i="41"/>
  <c r="D1208" i="41" s="1"/>
  <c r="C1199" i="41"/>
  <c r="D1199" i="41" s="1"/>
  <c r="E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E1249" i="41" s="1"/>
  <c r="C792" i="41"/>
  <c r="D792" i="41" s="1"/>
  <c r="F792" i="41" s="1"/>
  <c r="C1021" i="41"/>
  <c r="D1021" i="41" s="1"/>
  <c r="C847" i="41"/>
  <c r="D847" i="41" s="1"/>
  <c r="E847" i="41" s="1"/>
  <c r="C796" i="41"/>
  <c r="D796" i="41" s="1"/>
  <c r="E796" i="41" s="1"/>
  <c r="C800" i="41"/>
  <c r="D800" i="41" s="1"/>
  <c r="F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E735" i="41" s="1"/>
  <c r="C1293" i="41"/>
  <c r="D1293" i="41" s="1"/>
  <c r="E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E1289" i="41" s="1"/>
  <c r="C1203" i="41"/>
  <c r="D1203" i="41" s="1"/>
  <c r="E1203" i="41" s="1"/>
  <c r="C1056" i="41"/>
  <c r="D1056" i="41" s="1"/>
  <c r="E1056" i="41" s="1"/>
  <c r="C1073" i="41"/>
  <c r="D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E1007" i="41" s="1"/>
  <c r="C860" i="41"/>
  <c r="D860" i="41" s="1"/>
  <c r="E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E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C1306" i="41"/>
  <c r="D1306" i="41" s="1"/>
  <c r="E1306" i="41" s="1"/>
  <c r="C739" i="41"/>
  <c r="D739" i="41" s="1"/>
  <c r="F739" i="41" s="1"/>
  <c r="C1204" i="41"/>
  <c r="D1204" i="41" s="1"/>
  <c r="E1204" i="41" s="1"/>
  <c r="C1263" i="41"/>
  <c r="D1263" i="41" s="1"/>
  <c r="E1263" i="41" s="1"/>
  <c r="C827" i="41"/>
  <c r="D827" i="41" s="1"/>
  <c r="F827" i="41" s="1"/>
  <c r="C829" i="41"/>
  <c r="D829" i="41" s="1"/>
  <c r="F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C1175" i="41"/>
  <c r="D1175" i="41" s="1"/>
  <c r="E1175" i="41" s="1"/>
  <c r="C776" i="41"/>
  <c r="D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E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E849" i="41" s="1"/>
  <c r="C805" i="41"/>
  <c r="D805" i="41" s="1"/>
  <c r="E805" i="41" s="1"/>
  <c r="C1112" i="41"/>
  <c r="D1112" i="41" s="1"/>
  <c r="E1112" i="41" s="1"/>
  <c r="C1027" i="41"/>
  <c r="D1027" i="41" s="1"/>
  <c r="E1027" i="41" s="1"/>
  <c r="C1278" i="41"/>
  <c r="D1278" i="41" s="1"/>
  <c r="E1278" i="41" s="1"/>
  <c r="C1096" i="41"/>
  <c r="D1096" i="41" s="1"/>
  <c r="E1096" i="41" s="1"/>
  <c r="C1216" i="41"/>
  <c r="D1216" i="41" s="1"/>
  <c r="E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C724" i="41"/>
  <c r="D724" i="41" s="1"/>
  <c r="E724" i="41" s="1"/>
  <c r="C885" i="41"/>
  <c r="D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E989" i="41" s="1"/>
  <c r="C817" i="41"/>
  <c r="D817" i="41" s="1"/>
  <c r="E817" i="41" s="1"/>
  <c r="C750" i="41"/>
  <c r="D750" i="41" s="1"/>
  <c r="C1066" i="41"/>
  <c r="D1066" i="41" s="1"/>
  <c r="E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C948" i="41"/>
  <c r="D948" i="41" s="1"/>
  <c r="E948" i="41" s="1"/>
  <c r="C1290" i="41"/>
  <c r="D1290" i="41" s="1"/>
  <c r="E1290" i="41" s="1"/>
  <c r="C1260" i="41"/>
  <c r="D1260" i="41" s="1"/>
  <c r="C1251" i="41"/>
  <c r="D1251" i="41" s="1"/>
  <c r="C756" i="41"/>
  <c r="D756" i="41" s="1"/>
  <c r="F756" i="41" s="1"/>
  <c r="C742" i="41"/>
  <c r="D742" i="41" s="1"/>
  <c r="C927" i="41"/>
  <c r="D927" i="41" s="1"/>
  <c r="E927" i="41" s="1"/>
  <c r="C1009" i="41"/>
  <c r="D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C726" i="41"/>
  <c r="D726" i="41" s="1"/>
  <c r="F726" i="41" s="1"/>
  <c r="C770" i="41"/>
  <c r="D770" i="41" s="1"/>
  <c r="E770" i="41" s="1"/>
  <c r="C779" i="41"/>
  <c r="D779" i="41" s="1"/>
  <c r="E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C1221" i="41"/>
  <c r="D1221" i="41" s="1"/>
  <c r="E1221" i="41" s="1"/>
  <c r="C773" i="41"/>
  <c r="D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E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E887" i="41" s="1"/>
  <c r="C1277" i="41"/>
  <c r="D1277" i="41" s="1"/>
  <c r="E1277" i="41" s="1"/>
  <c r="C1040" i="41"/>
  <c r="D1040" i="41" s="1"/>
  <c r="E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F749" i="41" s="1"/>
  <c r="C870" i="41"/>
  <c r="D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E823" i="41" s="1"/>
  <c r="C892" i="41"/>
  <c r="D892" i="41" s="1"/>
  <c r="C962" i="41"/>
  <c r="D962" i="41" s="1"/>
  <c r="C1006" i="41"/>
  <c r="D1006" i="41" s="1"/>
  <c r="E1006" i="41" s="1"/>
  <c r="C1146" i="41"/>
  <c r="D1146" i="41" s="1"/>
  <c r="E1146" i="41" s="1"/>
  <c r="C908" i="41"/>
  <c r="D908" i="41" s="1"/>
  <c r="E908" i="41" s="1"/>
  <c r="C1200" i="41"/>
  <c r="D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C925" i="41"/>
  <c r="D925" i="41" s="1"/>
  <c r="C980" i="41"/>
  <c r="D980" i="41" s="1"/>
  <c r="E980" i="41" s="1"/>
  <c r="C1184" i="41"/>
  <c r="D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F729" i="41" s="1"/>
  <c r="C1005" i="41"/>
  <c r="D1005" i="41" s="1"/>
  <c r="C1196" i="41"/>
  <c r="D1196" i="41" s="1"/>
  <c r="E1196" i="41" s="1"/>
  <c r="C1049" i="41"/>
  <c r="D1049" i="41" s="1"/>
  <c r="C1071" i="41"/>
  <c r="D1071" i="41" s="1"/>
  <c r="C924" i="41"/>
  <c r="D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E1291" i="41" s="1"/>
  <c r="C1149" i="41"/>
  <c r="D1149" i="41" s="1"/>
  <c r="E1149" i="41" s="1"/>
  <c r="C821" i="41"/>
  <c r="D821" i="41" s="1"/>
  <c r="C730" i="41"/>
  <c r="D730" i="41" s="1"/>
  <c r="C760" i="41"/>
  <c r="D760" i="41" s="1"/>
  <c r="F760" i="41" s="1"/>
  <c r="C1161" i="41"/>
  <c r="D1161" i="41" s="1"/>
  <c r="C816" i="41"/>
  <c r="D816" i="41" s="1"/>
  <c r="C863" i="41"/>
  <c r="D863" i="41" s="1"/>
  <c r="F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F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E893" i="41" s="1"/>
  <c r="C1138" i="41"/>
  <c r="D1138" i="41" s="1"/>
  <c r="C772" i="41"/>
  <c r="D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E793" i="41" s="1"/>
  <c r="C1139" i="41"/>
  <c r="D1139" i="41" s="1"/>
  <c r="C1171" i="41"/>
  <c r="D1171" i="41" s="1"/>
  <c r="E1171" i="41" s="1"/>
  <c r="C979" i="41"/>
  <c r="D979" i="41" s="1"/>
  <c r="C1254" i="41"/>
  <c r="D1254" i="41" s="1"/>
  <c r="E1254" i="41" s="1"/>
  <c r="C1246" i="41"/>
  <c r="D1246" i="41" s="1"/>
  <c r="C746" i="41"/>
  <c r="D746" i="41" s="1"/>
  <c r="F746" i="41" s="1"/>
  <c r="C1133" i="41"/>
  <c r="D1133" i="41" s="1"/>
  <c r="C1043" i="41"/>
  <c r="D1043" i="41" s="1"/>
  <c r="E1043" i="41" s="1"/>
  <c r="C783" i="41"/>
  <c r="D783" i="41" s="1"/>
  <c r="F783" i="41" s="1"/>
  <c r="C807" i="41"/>
  <c r="D807" i="41" s="1"/>
  <c r="E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E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E971" i="41" s="1"/>
  <c r="C1240" i="41"/>
  <c r="D1240" i="41" s="1"/>
  <c r="E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E828" i="41" s="1"/>
  <c r="C930" i="41"/>
  <c r="D930" i="41" s="1"/>
  <c r="C1304" i="41"/>
  <c r="D1304" i="41" s="1"/>
  <c r="C978" i="41"/>
  <c r="D978" i="41" s="1"/>
  <c r="E978" i="41" s="1"/>
  <c r="C1244" i="41"/>
  <c r="D1244" i="41" s="1"/>
  <c r="C1047" i="41"/>
  <c r="D1047" i="41" s="1"/>
  <c r="E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C775" i="41"/>
  <c r="D775" i="41" s="1"/>
  <c r="F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E1084" i="41" s="1"/>
  <c r="C741" i="41"/>
  <c r="D741" i="41" s="1"/>
  <c r="F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E852" i="41" s="1"/>
  <c r="C1307" i="41"/>
  <c r="D1307" i="41" s="1"/>
  <c r="C1294" i="41"/>
  <c r="D1294" i="41" s="1"/>
  <c r="E1294" i="41" s="1"/>
  <c r="C1003" i="41"/>
  <c r="D1003" i="41" s="1"/>
  <c r="O14" i="54"/>
  <c r="A15" i="54"/>
  <c r="E1181" i="41"/>
  <c r="E748" i="41"/>
  <c r="E743" i="41"/>
  <c r="F752" i="41"/>
  <c r="E945" i="41"/>
  <c r="E751" i="41"/>
  <c r="E941" i="41"/>
  <c r="E875" i="41"/>
  <c r="E1248" i="41"/>
  <c r="F717" i="41"/>
  <c r="E717" i="41"/>
  <c r="F858" i="41"/>
  <c r="E1212" i="41"/>
  <c r="E731" i="41"/>
  <c r="E920" i="41"/>
  <c r="E744" i="41"/>
  <c r="E1174" i="41"/>
  <c r="E1105" i="41"/>
  <c r="F813" i="41"/>
  <c r="E813" i="41"/>
  <c r="E970" i="41"/>
  <c r="F764" i="41"/>
  <c r="E1130" i="41"/>
  <c r="E1115" i="41"/>
  <c r="E1059" i="41"/>
  <c r="E1116" i="41"/>
  <c r="E1192" i="41"/>
  <c r="A16" i="54"/>
  <c r="O15" i="54"/>
  <c r="F862" i="41"/>
  <c r="F834" i="41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E759" i="41" l="1"/>
  <c r="F811" i="41"/>
  <c r="E738" i="41"/>
  <c r="F856" i="41"/>
  <c r="E740" i="41"/>
  <c r="E794" i="41"/>
  <c r="E758" i="41"/>
  <c r="F842" i="41"/>
  <c r="F736" i="41"/>
  <c r="F767" i="41"/>
  <c r="E771" i="41"/>
  <c r="E788" i="41"/>
  <c r="F795" i="41"/>
  <c r="J89" i="11"/>
  <c r="J86" i="11"/>
  <c r="I86" i="11"/>
  <c r="I82" i="11"/>
  <c r="J87" i="11"/>
  <c r="E319" i="29"/>
  <c r="H41" i="11"/>
  <c r="I87" i="11"/>
  <c r="E845" i="41"/>
  <c r="E762" i="41"/>
  <c r="K9" i="60"/>
  <c r="K16" i="60" s="1"/>
  <c r="K20" i="60" s="1"/>
  <c r="F727" i="41"/>
  <c r="F860" i="41"/>
  <c r="E798" i="41"/>
  <c r="F789" i="41"/>
  <c r="F719" i="41"/>
  <c r="E799" i="41"/>
  <c r="F352" i="29"/>
  <c r="E238" i="29"/>
  <c r="I36" i="11"/>
  <c r="K36" i="11" s="1"/>
  <c r="J67" i="11"/>
  <c r="H66" i="11"/>
  <c r="F781" i="41"/>
  <c r="I45" i="11"/>
  <c r="I53" i="11"/>
  <c r="I56" i="11"/>
  <c r="J49" i="11"/>
  <c r="F757" i="41"/>
  <c r="F866" i="41"/>
  <c r="F732" i="41"/>
  <c r="F809" i="41"/>
  <c r="E761" i="41"/>
  <c r="F733" i="41"/>
  <c r="F841" i="41"/>
  <c r="E739" i="41"/>
  <c r="I29" i="11"/>
  <c r="E276" i="29"/>
  <c r="E268" i="29"/>
  <c r="H39" i="11"/>
  <c r="I60" i="11"/>
  <c r="J18" i="11"/>
  <c r="I67" i="11"/>
  <c r="J60" i="11"/>
  <c r="F766" i="41"/>
  <c r="E859" i="41"/>
  <c r="E835" i="41"/>
  <c r="E800" i="41"/>
  <c r="E829" i="41"/>
  <c r="F235" i="29"/>
  <c r="F266" i="29"/>
  <c r="I41" i="11"/>
  <c r="K41" i="11" s="1"/>
  <c r="F810" i="41"/>
  <c r="D9" i="59"/>
  <c r="K7" i="54" s="1"/>
  <c r="C8" i="54"/>
  <c r="I55" i="11"/>
  <c r="H7" i="54"/>
  <c r="I7" i="54"/>
  <c r="D7" i="54"/>
  <c r="E7" i="54" s="1"/>
  <c r="F806" i="41"/>
  <c r="F853" i="41"/>
  <c r="F734" i="41"/>
  <c r="F747" i="41"/>
  <c r="F728" i="41"/>
  <c r="E831" i="41"/>
  <c r="F796" i="41"/>
  <c r="E248" i="29"/>
  <c r="E803" i="41"/>
  <c r="F745" i="41"/>
  <c r="F322" i="29"/>
  <c r="F301" i="29"/>
  <c r="F316" i="29"/>
  <c r="I81" i="11"/>
  <c r="E827" i="41"/>
  <c r="E851" i="41"/>
  <c r="J81" i="11"/>
  <c r="J79" i="11"/>
  <c r="F754" i="41"/>
  <c r="F721" i="41"/>
  <c r="E857" i="41"/>
  <c r="F724" i="41"/>
  <c r="E291" i="29"/>
  <c r="J75" i="11"/>
  <c r="I26" i="11"/>
  <c r="H112" i="11"/>
  <c r="I30" i="11"/>
  <c r="E765" i="41"/>
  <c r="F353" i="29"/>
  <c r="E272" i="29"/>
  <c r="F224" i="29"/>
  <c r="J78" i="11"/>
  <c r="K78" i="11" s="1"/>
  <c r="E865" i="41"/>
  <c r="E716" i="41"/>
  <c r="E753" i="41"/>
  <c r="F768" i="41"/>
  <c r="F58" i="39"/>
  <c r="H36" i="39"/>
  <c r="I36" i="39"/>
  <c r="I79" i="11"/>
  <c r="I97" i="11"/>
  <c r="I24" i="11"/>
  <c r="I32" i="11"/>
  <c r="I28" i="11"/>
  <c r="J35" i="11"/>
  <c r="F824" i="41"/>
  <c r="E830" i="41"/>
  <c r="F735" i="41"/>
  <c r="I47" i="11"/>
  <c r="F304" i="29"/>
  <c r="E288" i="29"/>
  <c r="I42" i="11"/>
  <c r="I58" i="11"/>
  <c r="I62" i="11"/>
  <c r="H117" i="11"/>
  <c r="E239" i="29"/>
  <c r="I93" i="11"/>
  <c r="I105" i="11"/>
  <c r="F770" i="41"/>
  <c r="F284" i="29"/>
  <c r="H54" i="11"/>
  <c r="I73" i="11"/>
  <c r="F271" i="29"/>
  <c r="F308" i="29"/>
  <c r="F289" i="29"/>
  <c r="E247" i="29"/>
  <c r="F256" i="29"/>
  <c r="E273" i="29"/>
  <c r="E245" i="29"/>
  <c r="H23" i="11"/>
  <c r="I77" i="11"/>
  <c r="E861" i="41"/>
  <c r="F307" i="29"/>
  <c r="F59" i="39"/>
  <c r="I54" i="11"/>
  <c r="E729" i="41"/>
  <c r="E791" i="41"/>
  <c r="F847" i="41"/>
  <c r="E850" i="41"/>
  <c r="F343" i="29"/>
  <c r="I68" i="11"/>
  <c r="I65" i="11"/>
  <c r="I99" i="11"/>
  <c r="I52" i="11"/>
  <c r="F825" i="41"/>
  <c r="E786" i="41"/>
  <c r="H52" i="11"/>
  <c r="H99" i="11"/>
  <c r="J68" i="11"/>
  <c r="I57" i="11"/>
  <c r="I33" i="11"/>
  <c r="I37" i="11"/>
  <c r="H77" i="11"/>
  <c r="J76" i="11"/>
  <c r="H21" i="11"/>
  <c r="E236" i="29"/>
  <c r="I91" i="11"/>
  <c r="I38" i="11"/>
  <c r="I35" i="11"/>
  <c r="I89" i="11"/>
  <c r="K89" i="11" s="1"/>
  <c r="I69" i="11"/>
  <c r="J39" i="11"/>
  <c r="H105" i="11"/>
  <c r="I75" i="11"/>
  <c r="H26" i="11"/>
  <c r="J17" i="11"/>
  <c r="I95" i="11"/>
  <c r="J46" i="11"/>
  <c r="H25" i="11"/>
  <c r="J53" i="11"/>
  <c r="J82" i="11"/>
  <c r="J110" i="11"/>
  <c r="E787" i="41"/>
  <c r="F787" i="41"/>
  <c r="F840" i="41"/>
  <c r="E840" i="41"/>
  <c r="E917" i="41"/>
  <c r="E885" i="41"/>
  <c r="F240" i="29"/>
  <c r="I126" i="11"/>
  <c r="I18" i="11"/>
  <c r="K18" i="11" s="1"/>
  <c r="E1292" i="41"/>
  <c r="J126" i="11"/>
  <c r="J38" i="11"/>
  <c r="I96" i="11"/>
  <c r="I76" i="11"/>
  <c r="E933" i="41"/>
  <c r="H93" i="11"/>
  <c r="H110" i="11"/>
  <c r="F348" i="29"/>
  <c r="J65" i="11"/>
  <c r="E1123" i="41"/>
  <c r="F246" i="29"/>
  <c r="I122" i="11"/>
  <c r="E1261" i="41"/>
  <c r="E918" i="41"/>
  <c r="H46" i="11"/>
  <c r="J120" i="11"/>
  <c r="E763" i="41"/>
  <c r="F763" i="41"/>
  <c r="E1004" i="41"/>
  <c r="F769" i="41"/>
  <c r="E769" i="41"/>
  <c r="E1132" i="41"/>
  <c r="E1142" i="41"/>
  <c r="E309" i="29"/>
  <c r="F249" i="29"/>
  <c r="F303" i="29"/>
  <c r="E296" i="29"/>
  <c r="J43" i="11"/>
  <c r="H40" i="11"/>
  <c r="I94" i="11"/>
  <c r="H38" i="11"/>
  <c r="I16" i="11"/>
  <c r="I120" i="11"/>
  <c r="I49" i="11"/>
  <c r="J109" i="11"/>
  <c r="H75" i="11"/>
  <c r="E756" i="41"/>
  <c r="E975" i="41"/>
  <c r="F823" i="41"/>
  <c r="F849" i="41"/>
  <c r="E726" i="41"/>
  <c r="E792" i="41"/>
  <c r="E1101" i="41"/>
  <c r="F805" i="41"/>
  <c r="F62" i="39"/>
  <c r="E358" i="29"/>
  <c r="F318" i="29"/>
  <c r="F253" i="29"/>
  <c r="H94" i="11"/>
  <c r="I124" i="11"/>
  <c r="H101" i="11"/>
  <c r="H116" i="11"/>
  <c r="H69" i="11"/>
  <c r="J45" i="11"/>
  <c r="F359" i="29"/>
  <c r="F714" i="41"/>
  <c r="H124" i="11"/>
  <c r="I59" i="11"/>
  <c r="I63" i="11"/>
  <c r="I74" i="11"/>
  <c r="J116" i="11"/>
  <c r="E775" i="41"/>
  <c r="E1060" i="41"/>
  <c r="E890" i="41"/>
  <c r="E982" i="41"/>
  <c r="E68" i="39"/>
  <c r="J66" i="11"/>
  <c r="E1114" i="41"/>
  <c r="E1090" i="41"/>
  <c r="E797" i="41"/>
  <c r="F797" i="41"/>
  <c r="E1285" i="41"/>
  <c r="E892" i="41"/>
  <c r="E361" i="29"/>
  <c r="F354" i="29"/>
  <c r="J121" i="11"/>
  <c r="F793" i="41"/>
  <c r="I109" i="11"/>
  <c r="E1071" i="41"/>
  <c r="E863" i="41"/>
  <c r="J101" i="11"/>
  <c r="H96" i="11"/>
  <c r="H63" i="11"/>
  <c r="H37" i="11"/>
  <c r="I117" i="11"/>
  <c r="J105" i="11"/>
  <c r="H31" i="11"/>
  <c r="H29" i="11"/>
  <c r="E1053" i="41"/>
  <c r="E1244" i="41"/>
  <c r="E1133" i="41"/>
  <c r="E1019" i="41"/>
  <c r="E979" i="41"/>
  <c r="F782" i="41"/>
  <c r="E782" i="41"/>
  <c r="E1154" i="41"/>
  <c r="E819" i="41"/>
  <c r="F819" i="41"/>
  <c r="E737" i="41"/>
  <c r="F737" i="41"/>
  <c r="E1009" i="41"/>
  <c r="E909" i="41"/>
  <c r="F815" i="41"/>
  <c r="E815" i="41"/>
  <c r="E715" i="41"/>
  <c r="F715" i="41"/>
  <c r="E977" i="41"/>
  <c r="E1245" i="41"/>
  <c r="E1008" i="41"/>
  <c r="E808" i="41"/>
  <c r="F808" i="41"/>
  <c r="E1308" i="41"/>
  <c r="E1125" i="41"/>
  <c r="E1247" i="41"/>
  <c r="E895" i="41"/>
  <c r="E886" i="41"/>
  <c r="E1121" i="41"/>
  <c r="E1073" i="41"/>
  <c r="F335" i="29"/>
  <c r="E335" i="29"/>
  <c r="F329" i="29"/>
  <c r="E351" i="29"/>
  <c r="J55" i="11"/>
  <c r="J103" i="11"/>
  <c r="J32" i="11"/>
  <c r="E340" i="29"/>
  <c r="F356" i="29"/>
  <c r="H50" i="11"/>
  <c r="J44" i="11"/>
  <c r="J24" i="11"/>
  <c r="E1122" i="41"/>
  <c r="E838" i="41"/>
  <c r="F838" i="41"/>
  <c r="E1062" i="41"/>
  <c r="F722" i="41"/>
  <c r="E722" i="41"/>
  <c r="E876" i="41"/>
  <c r="E1202" i="41"/>
  <c r="E965" i="41"/>
  <c r="E816" i="41"/>
  <c r="F816" i="41"/>
  <c r="E1077" i="41"/>
  <c r="E1018" i="41"/>
  <c r="E821" i="41"/>
  <c r="F821" i="41"/>
  <c r="E924" i="41"/>
  <c r="E954" i="41"/>
  <c r="E1304" i="41"/>
  <c r="E1262" i="41"/>
  <c r="E1246" i="41"/>
  <c r="E1138" i="41"/>
  <c r="E883" i="41"/>
  <c r="E1005" i="41"/>
  <c r="E64" i="39"/>
  <c r="E262" i="29"/>
  <c r="F262" i="29"/>
  <c r="F225" i="29"/>
  <c r="E225" i="29"/>
  <c r="E295" i="29"/>
  <c r="F295" i="29"/>
  <c r="E326" i="29"/>
  <c r="F326" i="29"/>
  <c r="E255" i="29"/>
  <c r="F255" i="29"/>
  <c r="E57" i="39"/>
  <c r="F57" i="39" s="1"/>
  <c r="E277" i="29"/>
  <c r="F277" i="29"/>
  <c r="E267" i="29"/>
  <c r="F267" i="29"/>
  <c r="F279" i="29"/>
  <c r="E279" i="29"/>
  <c r="F244" i="29"/>
  <c r="E244" i="29"/>
  <c r="F300" i="29"/>
  <c r="E300" i="29"/>
  <c r="F292" i="29"/>
  <c r="E292" i="29"/>
  <c r="E344" i="29"/>
  <c r="F344" i="29"/>
  <c r="F226" i="29"/>
  <c r="E226" i="29"/>
  <c r="F231" i="29"/>
  <c r="E231" i="29"/>
  <c r="E746" i="41"/>
  <c r="E1137" i="41"/>
  <c r="E269" i="29"/>
  <c r="F269" i="29"/>
  <c r="E339" i="29"/>
  <c r="E336" i="29"/>
  <c r="E258" i="29"/>
  <c r="F259" i="29"/>
  <c r="J97" i="11"/>
  <c r="K97" i="11" s="1"/>
  <c r="I43" i="11"/>
  <c r="I15" i="11"/>
  <c r="I51" i="11"/>
  <c r="J61" i="11"/>
  <c r="J48" i="11"/>
  <c r="H107" i="11"/>
  <c r="K86" i="11"/>
  <c r="F330" i="29"/>
  <c r="F237" i="29"/>
  <c r="F297" i="29"/>
  <c r="E257" i="29"/>
  <c r="F320" i="29"/>
  <c r="E241" i="29"/>
  <c r="I40" i="11"/>
  <c r="H53" i="11"/>
  <c r="I92" i="11"/>
  <c r="I61" i="11"/>
  <c r="I48" i="11"/>
  <c r="J95" i="11"/>
  <c r="E314" i="29"/>
  <c r="I100" i="11"/>
  <c r="H118" i="11"/>
  <c r="I107" i="11"/>
  <c r="J69" i="11"/>
  <c r="J51" i="11"/>
  <c r="H64" i="11"/>
  <c r="K64" i="11" s="1"/>
  <c r="J91" i="11"/>
  <c r="H62" i="11"/>
  <c r="I50" i="11"/>
  <c r="H67" i="11"/>
  <c r="K67" i="11" s="1"/>
  <c r="J28" i="11"/>
  <c r="K88" i="11"/>
  <c r="F342" i="29"/>
  <c r="F334" i="29"/>
  <c r="F310" i="29"/>
  <c r="E317" i="29"/>
  <c r="H100" i="11"/>
  <c r="I98" i="11"/>
  <c r="H15" i="11"/>
  <c r="J92" i="11"/>
  <c r="J26" i="11"/>
  <c r="E854" i="41"/>
  <c r="F854" i="41"/>
  <c r="E1185" i="41"/>
  <c r="F839" i="41"/>
  <c r="E839" i="41"/>
  <c r="E972" i="41"/>
  <c r="E1020" i="41"/>
  <c r="E1037" i="41"/>
  <c r="E870" i="41"/>
  <c r="F750" i="41"/>
  <c r="E750" i="41"/>
  <c r="E1119" i="41"/>
  <c r="E1230" i="41"/>
  <c r="E1034" i="41"/>
  <c r="E864" i="41"/>
  <c r="F864" i="41"/>
  <c r="E937" i="41"/>
  <c r="E884" i="41"/>
  <c r="E1010" i="41"/>
  <c r="E1266" i="41"/>
  <c r="E1307" i="41"/>
  <c r="E1063" i="41"/>
  <c r="E1193" i="41"/>
  <c r="E833" i="41"/>
  <c r="F833" i="41"/>
  <c r="F814" i="41"/>
  <c r="E814" i="41"/>
  <c r="E1214" i="41"/>
  <c r="E976" i="41"/>
  <c r="E1049" i="41"/>
  <c r="E1237" i="41"/>
  <c r="E1189" i="41"/>
  <c r="F812" i="41"/>
  <c r="E812" i="41"/>
  <c r="E820" i="41"/>
  <c r="F820" i="41"/>
  <c r="E1091" i="41"/>
  <c r="E930" i="41"/>
  <c r="E1318" i="41"/>
  <c r="E983" i="41"/>
  <c r="E981" i="41"/>
  <c r="E1161" i="41"/>
  <c r="F790" i="41"/>
  <c r="E790" i="41"/>
  <c r="E1184" i="41"/>
  <c r="E1143" i="41"/>
  <c r="E1156" i="41"/>
  <c r="E843" i="41"/>
  <c r="F843" i="41"/>
  <c r="E773" i="41"/>
  <c r="F773" i="41"/>
  <c r="E1260" i="41"/>
  <c r="E1025" i="41"/>
  <c r="F855" i="41"/>
  <c r="E855" i="41"/>
  <c r="F779" i="41"/>
  <c r="E749" i="41"/>
  <c r="E242" i="29"/>
  <c r="F242" i="29"/>
  <c r="E368" i="29"/>
  <c r="F275" i="29"/>
  <c r="E275" i="29"/>
  <c r="F243" i="29"/>
  <c r="E243" i="29"/>
  <c r="E254" i="29"/>
  <c r="F254" i="29"/>
  <c r="F285" i="29"/>
  <c r="E285" i="29"/>
  <c r="E306" i="29"/>
  <c r="F306" i="29"/>
  <c r="F60" i="39"/>
  <c r="E250" i="29"/>
  <c r="F250" i="29"/>
  <c r="F252" i="29"/>
  <c r="E252" i="29"/>
  <c r="F302" i="29"/>
  <c r="E302" i="29"/>
  <c r="E75" i="39"/>
  <c r="F263" i="29"/>
  <c r="E263" i="29"/>
  <c r="E270" i="29"/>
  <c r="F270" i="29"/>
  <c r="F278" i="29"/>
  <c r="E278" i="29"/>
  <c r="F227" i="29"/>
  <c r="E227" i="29"/>
  <c r="E280" i="29"/>
  <c r="F280" i="29"/>
  <c r="E274" i="29"/>
  <c r="F274" i="29"/>
  <c r="K87" i="11"/>
  <c r="I20" i="11"/>
  <c r="I103" i="11"/>
  <c r="J118" i="11"/>
  <c r="I121" i="11"/>
  <c r="H76" i="11"/>
  <c r="F61" i="39"/>
  <c r="J20" i="11"/>
  <c r="H19" i="11"/>
  <c r="J98" i="11"/>
  <c r="J57" i="11"/>
  <c r="H47" i="11"/>
  <c r="K47" i="11" s="1"/>
  <c r="J42" i="11"/>
  <c r="I115" i="11"/>
  <c r="J115" i="11"/>
  <c r="J122" i="11"/>
  <c r="J74" i="11"/>
  <c r="H33" i="11"/>
  <c r="K83" i="11"/>
  <c r="F287" i="29"/>
  <c r="K54" i="11"/>
  <c r="H16" i="11"/>
  <c r="J73" i="11"/>
  <c r="J23" i="11"/>
  <c r="K85" i="11"/>
  <c r="I31" i="11"/>
  <c r="J90" i="11"/>
  <c r="K90" i="11" s="1"/>
  <c r="E1021" i="41"/>
  <c r="E1295" i="41"/>
  <c r="E974" i="41"/>
  <c r="E818" i="41"/>
  <c r="F818" i="41"/>
  <c r="E1208" i="41"/>
  <c r="E994" i="41"/>
  <c r="E922" i="41"/>
  <c r="E1041" i="41"/>
  <c r="E1129" i="41"/>
  <c r="E1094" i="41"/>
  <c r="E894" i="41"/>
  <c r="E1003" i="41"/>
  <c r="E1271" i="41"/>
  <c r="E1140" i="41"/>
  <c r="E785" i="41"/>
  <c r="F785" i="41"/>
  <c r="F844" i="41"/>
  <c r="E844" i="41"/>
  <c r="F755" i="41"/>
  <c r="E755" i="41"/>
  <c r="E725" i="41"/>
  <c r="F725" i="41"/>
  <c r="E1186" i="41"/>
  <c r="E1211" i="41"/>
  <c r="E1139" i="41"/>
  <c r="E1100" i="41"/>
  <c r="E889" i="41"/>
  <c r="E1148" i="41"/>
  <c r="E1081" i="41"/>
  <c r="E846" i="41"/>
  <c r="F846" i="41"/>
  <c r="E931" i="41"/>
  <c r="E1301" i="41"/>
  <c r="E1267" i="41"/>
  <c r="E832" i="41"/>
  <c r="F832" i="41"/>
  <c r="E718" i="41"/>
  <c r="E928" i="41"/>
  <c r="E873" i="41"/>
  <c r="E1124" i="41"/>
  <c r="E878" i="41"/>
  <c r="E778" i="41"/>
  <c r="F778" i="41"/>
  <c r="E912" i="41"/>
  <c r="E1179" i="41"/>
  <c r="E1300" i="41"/>
  <c r="F772" i="41"/>
  <c r="E772" i="41"/>
  <c r="E953" i="41"/>
  <c r="F730" i="41"/>
  <c r="E730" i="41"/>
  <c r="E1158" i="41"/>
  <c r="E1259" i="41"/>
  <c r="E1083" i="41"/>
  <c r="E1200" i="41"/>
  <c r="E962" i="41"/>
  <c r="E1320" i="41"/>
  <c r="E1297" i="41"/>
  <c r="E1225" i="41"/>
  <c r="E1177" i="41"/>
  <c r="E1033" i="41"/>
  <c r="E742" i="41"/>
  <c r="F742" i="41"/>
  <c r="E1251" i="41"/>
  <c r="E991" i="41"/>
  <c r="E1012" i="41"/>
  <c r="E1064" i="41"/>
  <c r="E996" i="41"/>
  <c r="E910" i="41"/>
  <c r="E956" i="41"/>
  <c r="E774" i="41"/>
  <c r="F774" i="41"/>
  <c r="E776" i="41"/>
  <c r="F776" i="41"/>
  <c r="E848" i="41"/>
  <c r="F848" i="41"/>
  <c r="E888" i="41"/>
  <c r="E1168" i="41"/>
  <c r="E1016" i="41"/>
  <c r="E1111" i="41"/>
  <c r="E1286" i="41"/>
  <c r="E801" i="41"/>
  <c r="E1052" i="41"/>
  <c r="E925" i="41"/>
  <c r="E1166" i="41"/>
  <c r="F807" i="41"/>
  <c r="E1151" i="41"/>
  <c r="E783" i="41"/>
  <c r="E1076" i="41"/>
  <c r="E741" i="41"/>
  <c r="F904" i="41" s="1"/>
  <c r="E903" i="41"/>
  <c r="E1172" i="41"/>
  <c r="E720" i="41"/>
  <c r="F826" i="41"/>
  <c r="E777" i="41"/>
  <c r="E760" i="41"/>
  <c r="E69" i="39"/>
  <c r="F324" i="29"/>
  <c r="E324" i="29"/>
  <c r="F261" i="29"/>
  <c r="E261" i="29"/>
  <c r="F299" i="29"/>
  <c r="E299" i="29"/>
  <c r="E286" i="29"/>
  <c r="F286" i="29"/>
  <c r="E234" i="29"/>
  <c r="F234" i="29"/>
  <c r="F265" i="29"/>
  <c r="E265" i="29"/>
  <c r="F260" i="29"/>
  <c r="E260" i="29"/>
  <c r="F311" i="29"/>
  <c r="E311" i="29"/>
  <c r="E233" i="29"/>
  <c r="E232" i="29"/>
  <c r="F232" i="29"/>
  <c r="F63" i="39"/>
  <c r="E63" i="39"/>
  <c r="E346" i="29"/>
  <c r="E73" i="39"/>
  <c r="E331" i="29"/>
  <c r="F331" i="29"/>
  <c r="E328" i="29"/>
  <c r="F328" i="29"/>
  <c r="F341" i="29"/>
  <c r="E341" i="29"/>
  <c r="E345" i="29"/>
  <c r="E349" i="29"/>
  <c r="F349" i="29"/>
  <c r="E70" i="39"/>
  <c r="E357" i="29"/>
  <c r="F357" i="29"/>
  <c r="E338" i="29"/>
  <c r="E347" i="29"/>
  <c r="F360" i="29"/>
  <c r="E360" i="29"/>
  <c r="E355" i="29"/>
  <c r="E364" i="29"/>
  <c r="E362" i="29"/>
  <c r="E67" i="39"/>
  <c r="E65" i="39"/>
  <c r="E293" i="29"/>
  <c r="F293" i="29"/>
  <c r="F264" i="29"/>
  <c r="E264" i="29"/>
  <c r="E74" i="39"/>
  <c r="E325" i="29"/>
  <c r="E333" i="29"/>
  <c r="F333" i="29"/>
  <c r="E373" i="29"/>
  <c r="E323" i="29"/>
  <c r="F323" i="29"/>
  <c r="F251" i="29"/>
  <c r="E251" i="29"/>
  <c r="F66" i="39"/>
  <c r="E66" i="39"/>
  <c r="E337" i="29"/>
  <c r="F337" i="29"/>
  <c r="F321" i="29"/>
  <c r="E321" i="29"/>
  <c r="E298" i="29"/>
  <c r="F298" i="29"/>
  <c r="E305" i="29"/>
  <c r="F305" i="29"/>
  <c r="F315" i="29"/>
  <c r="E282" i="29"/>
  <c r="E283" i="29"/>
  <c r="F283" i="29"/>
  <c r="F281" i="29"/>
  <c r="E281" i="29"/>
  <c r="E229" i="29"/>
  <c r="F229" i="29"/>
  <c r="J119" i="11"/>
  <c r="H106" i="11"/>
  <c r="J106" i="11"/>
  <c r="K112" i="11"/>
  <c r="K15" i="29"/>
  <c r="H59" i="11"/>
  <c r="J59" i="11"/>
  <c r="I119" i="11"/>
  <c r="H108" i="11"/>
  <c r="J108" i="11"/>
  <c r="I23" i="11"/>
  <c r="J70" i="11"/>
  <c r="H70" i="11"/>
  <c r="I70" i="11"/>
  <c r="J25" i="11"/>
  <c r="I25" i="11"/>
  <c r="I106" i="11"/>
  <c r="I44" i="11"/>
  <c r="I17" i="11"/>
  <c r="H17" i="11"/>
  <c r="I19" i="11"/>
  <c r="J56" i="11"/>
  <c r="K56" i="11" s="1"/>
  <c r="J58" i="11"/>
  <c r="H58" i="11"/>
  <c r="I108" i="11"/>
  <c r="H114" i="11"/>
  <c r="J114" i="11"/>
  <c r="J71" i="11"/>
  <c r="I71" i="11"/>
  <c r="J72" i="11"/>
  <c r="I72" i="11"/>
  <c r="J27" i="11"/>
  <c r="I27" i="11"/>
  <c r="J37" i="11"/>
  <c r="H119" i="11"/>
  <c r="H104" i="11"/>
  <c r="J104" i="11"/>
  <c r="I104" i="11"/>
  <c r="J123" i="11"/>
  <c r="H123" i="11"/>
  <c r="H22" i="11"/>
  <c r="I21" i="11"/>
  <c r="J21" i="11"/>
  <c r="J22" i="11"/>
  <c r="J30" i="11"/>
  <c r="H30" i="11"/>
  <c r="J111" i="11"/>
  <c r="I111" i="11"/>
  <c r="J80" i="11"/>
  <c r="K80" i="11" s="1"/>
  <c r="K82" i="11" l="1"/>
  <c r="K49" i="11"/>
  <c r="K45" i="11"/>
  <c r="F718" i="41"/>
  <c r="K73" i="11"/>
  <c r="K57" i="11"/>
  <c r="K24" i="11"/>
  <c r="K66" i="11"/>
  <c r="F780" i="41"/>
  <c r="F313" i="29"/>
  <c r="F345" i="29"/>
  <c r="F228" i="29"/>
  <c r="F803" i="41"/>
  <c r="F290" i="29"/>
  <c r="F835" i="41"/>
  <c r="F362" i="29"/>
  <c r="F371" i="29"/>
  <c r="F994" i="41"/>
  <c r="F370" i="29"/>
  <c r="F69" i="39"/>
  <c r="F1245" i="41"/>
  <c r="F67" i="39"/>
  <c r="F75" i="39"/>
  <c r="F368" i="29"/>
  <c r="K68" i="11"/>
  <c r="K26" i="11"/>
  <c r="K44" i="11"/>
  <c r="K29" i="11"/>
  <c r="K120" i="11"/>
  <c r="K35" i="11"/>
  <c r="K77" i="11"/>
  <c r="K55" i="11"/>
  <c r="K39" i="11"/>
  <c r="K33" i="11"/>
  <c r="K95" i="11"/>
  <c r="K32" i="11"/>
  <c r="K117" i="11"/>
  <c r="K60" i="11"/>
  <c r="K36" i="39"/>
  <c r="K81" i="11"/>
  <c r="H8" i="54"/>
  <c r="I8" i="54"/>
  <c r="D8" i="54"/>
  <c r="C9" i="54"/>
  <c r="K91" i="11"/>
  <c r="L7" i="54"/>
  <c r="M7" i="54" s="1"/>
  <c r="K16" i="11"/>
  <c r="K62" i="11"/>
  <c r="K79" i="11"/>
  <c r="K38" i="11"/>
  <c r="K28" i="11"/>
  <c r="K53" i="11"/>
  <c r="K37" i="11"/>
  <c r="K42" i="11"/>
  <c r="K110" i="11"/>
  <c r="K109" i="11"/>
  <c r="K51" i="11"/>
  <c r="K46" i="11"/>
  <c r="K93" i="11"/>
  <c r="K63" i="11"/>
  <c r="K105" i="11"/>
  <c r="K99" i="11"/>
  <c r="K121" i="11"/>
  <c r="K107" i="11"/>
  <c r="K52" i="11"/>
  <c r="K23" i="11"/>
  <c r="K31" i="11"/>
  <c r="K65" i="11"/>
  <c r="K50" i="11"/>
  <c r="K40" i="11"/>
  <c r="K103" i="11"/>
  <c r="K96" i="11"/>
  <c r="K126" i="11"/>
  <c r="K75" i="11"/>
  <c r="K74" i="11"/>
  <c r="K69" i="11"/>
  <c r="K43" i="11"/>
  <c r="K124" i="11"/>
  <c r="K19" i="11"/>
  <c r="K122" i="11"/>
  <c r="K94" i="11"/>
  <c r="K76" i="11"/>
  <c r="K98" i="11"/>
  <c r="F852" i="41"/>
  <c r="F804" i="41"/>
  <c r="F885" i="41"/>
  <c r="F784" i="41"/>
  <c r="F822" i="41"/>
  <c r="F836" i="41"/>
  <c r="F817" i="41"/>
  <c r="F346" i="29"/>
  <c r="F720" i="41"/>
  <c r="F327" i="29"/>
  <c r="F332" i="29"/>
  <c r="F294" i="29"/>
  <c r="F314" i="29"/>
  <c r="F230" i="29"/>
  <c r="K118" i="11"/>
  <c r="K61" i="11"/>
  <c r="F373" i="29"/>
  <c r="F903" i="41"/>
  <c r="F1282" i="41"/>
  <c r="F1171" i="41"/>
  <c r="F1298" i="41"/>
  <c r="F1268" i="41"/>
  <c r="F1179" i="41"/>
  <c r="F1267" i="41"/>
  <c r="F931" i="41"/>
  <c r="F1081" i="41"/>
  <c r="F889" i="41"/>
  <c r="F1271" i="41"/>
  <c r="F894" i="41"/>
  <c r="F922" i="41"/>
  <c r="F974" i="41"/>
  <c r="F1021" i="41"/>
  <c r="F1025" i="41"/>
  <c r="F1184" i="41"/>
  <c r="F930" i="41"/>
  <c r="F1294" i="41"/>
  <c r="F1010" i="41"/>
  <c r="F870" i="41"/>
  <c r="F1020" i="41"/>
  <c r="F72" i="39"/>
  <c r="F1005" i="41"/>
  <c r="F1262" i="41"/>
  <c r="F965" i="41"/>
  <c r="F1062" i="41"/>
  <c r="F1122" i="41"/>
  <c r="F1073" i="41"/>
  <c r="F886" i="41"/>
  <c r="F1247" i="41"/>
  <c r="F1308" i="41"/>
  <c r="F1008" i="41"/>
  <c r="F977" i="41"/>
  <c r="F1009" i="41"/>
  <c r="F892" i="41"/>
  <c r="F1114" i="41"/>
  <c r="F982" i="41"/>
  <c r="F1060" i="41"/>
  <c r="F998" i="41"/>
  <c r="F959" i="41"/>
  <c r="F1128" i="41"/>
  <c r="F1290" i="41"/>
  <c r="F913" i="41"/>
  <c r="F947" i="41"/>
  <c r="F963" i="41"/>
  <c r="F1110" i="41"/>
  <c r="F1142" i="41"/>
  <c r="F1233" i="41"/>
  <c r="F1040" i="41"/>
  <c r="F901" i="41"/>
  <c r="F1006" i="41"/>
  <c r="F1150" i="41"/>
  <c r="F1137" i="41"/>
  <c r="F917" i="41"/>
  <c r="F1291" i="41"/>
  <c r="F1221" i="41"/>
  <c r="F1149" i="41"/>
  <c r="F1072" i="41"/>
  <c r="F898" i="41"/>
  <c r="F910" i="41"/>
  <c r="F991" i="41"/>
  <c r="F1177" i="41"/>
  <c r="F1297" i="41"/>
  <c r="F962" i="41"/>
  <c r="F1083" i="41"/>
  <c r="F1300" i="41"/>
  <c r="F912" i="41"/>
  <c r="F878" i="41"/>
  <c r="F873" i="41"/>
  <c r="F1236" i="41"/>
  <c r="F1139" i="41"/>
  <c r="F1186" i="41"/>
  <c r="F1129" i="41"/>
  <c r="F1208" i="41"/>
  <c r="F1190" i="41"/>
  <c r="F1156" i="41"/>
  <c r="F1161" i="41"/>
  <c r="F983" i="41"/>
  <c r="F1189" i="41"/>
  <c r="F1049" i="41"/>
  <c r="F1063" i="41"/>
  <c r="F937" i="41"/>
  <c r="F1034" i="41"/>
  <c r="F1119" i="41"/>
  <c r="F369" i="29"/>
  <c r="F1240" i="41"/>
  <c r="F1138" i="41"/>
  <c r="F954" i="41"/>
  <c r="F1077" i="41"/>
  <c r="F876" i="41"/>
  <c r="F366" i="29"/>
  <c r="F893" i="41"/>
  <c r="F1244" i="41"/>
  <c r="F890" i="41"/>
  <c r="F1159" i="41"/>
  <c r="F1084" i="41"/>
  <c r="F1134" i="41"/>
  <c r="F1283" i="41"/>
  <c r="F1054" i="41"/>
  <c r="F933" i="41"/>
  <c r="F975" i="41"/>
  <c r="F1071" i="41"/>
  <c r="F1050" i="41"/>
  <c r="F1000" i="41"/>
  <c r="F1047" i="41"/>
  <c r="F1309" i="41"/>
  <c r="F925" i="41"/>
  <c r="F1199" i="41"/>
  <c r="F1132" i="41"/>
  <c r="F1151" i="41"/>
  <c r="F1019" i="41"/>
  <c r="F1070" i="41"/>
  <c r="F891" i="41"/>
  <c r="F1254" i="41"/>
  <c r="F995" i="41"/>
  <c r="F65" i="39"/>
  <c r="F73" i="39"/>
  <c r="F934" i="41"/>
  <c r="F1172" i="41"/>
  <c r="F944" i="41"/>
  <c r="F906" i="41"/>
  <c r="F1178" i="41"/>
  <c r="F1147" i="41"/>
  <c r="F1064" i="41"/>
  <c r="F1158" i="41"/>
  <c r="F953" i="41"/>
  <c r="F1032" i="41"/>
  <c r="F1301" i="41"/>
  <c r="F1148" i="41"/>
  <c r="F1100" i="41"/>
  <c r="F1211" i="41"/>
  <c r="F1140" i="41"/>
  <c r="F1094" i="41"/>
  <c r="F1295" i="41"/>
  <c r="F1260" i="41"/>
  <c r="F981" i="41"/>
  <c r="F1091" i="41"/>
  <c r="F1214" i="41"/>
  <c r="F1266" i="41"/>
  <c r="F884" i="41"/>
  <c r="F1230" i="41"/>
  <c r="F972" i="41"/>
  <c r="F1185" i="41"/>
  <c r="F367" i="29"/>
  <c r="F978" i="41"/>
  <c r="F365" i="29"/>
  <c r="F883" i="41"/>
  <c r="F924" i="41"/>
  <c r="F1018" i="41"/>
  <c r="F1202" i="41"/>
  <c r="F76" i="39"/>
  <c r="F1121" i="41"/>
  <c r="F895" i="41"/>
  <c r="F1125" i="41"/>
  <c r="F1154" i="41"/>
  <c r="F1133" i="41"/>
  <c r="F1053" i="41"/>
  <c r="F361" i="29"/>
  <c r="F919" i="41"/>
  <c r="F1198" i="41"/>
  <c r="F1210" i="41"/>
  <c r="F1087" i="41"/>
  <c r="F1229" i="41"/>
  <c r="F1066" i="41"/>
  <c r="F71" i="39"/>
  <c r="F1106" i="41"/>
  <c r="F911" i="41"/>
  <c r="F364" i="29"/>
  <c r="F1011" i="41"/>
  <c r="F948" i="41"/>
  <c r="F1101" i="41"/>
  <c r="F1166" i="41"/>
  <c r="F1299" i="41"/>
  <c r="F1016" i="41"/>
  <c r="F74" i="39"/>
  <c r="F1273" i="41"/>
  <c r="F1076" i="41"/>
  <c r="F1035" i="41"/>
  <c r="F1292" i="41"/>
  <c r="F1286" i="41"/>
  <c r="F70" i="39"/>
  <c r="F980" i="41"/>
  <c r="F1146" i="41"/>
  <c r="F881" i="41"/>
  <c r="F877" i="41"/>
  <c r="F1023" i="41"/>
  <c r="F888" i="41"/>
  <c r="F956" i="41"/>
  <c r="F996" i="41"/>
  <c r="F1012" i="41"/>
  <c r="F1251" i="41"/>
  <c r="F1033" i="41"/>
  <c r="F1225" i="41"/>
  <c r="F1320" i="41"/>
  <c r="F1200" i="41"/>
  <c r="F1259" i="41"/>
  <c r="F1124" i="41"/>
  <c r="F928" i="41"/>
  <c r="F971" i="41"/>
  <c r="F1003" i="41"/>
  <c r="F1041" i="41"/>
  <c r="F1143" i="41"/>
  <c r="F1318" i="41"/>
  <c r="F1237" i="41"/>
  <c r="F976" i="41"/>
  <c r="F1193" i="41"/>
  <c r="F1307" i="41"/>
  <c r="F1037" i="41"/>
  <c r="F1092" i="41"/>
  <c r="F64" i="39"/>
  <c r="F1246" i="41"/>
  <c r="F1304" i="41"/>
  <c r="F1109" i="41"/>
  <c r="F372" i="29"/>
  <c r="F920" i="41"/>
  <c r="F1048" i="41"/>
  <c r="F882" i="41"/>
  <c r="F1306" i="41"/>
  <c r="F1296" i="41"/>
  <c r="F1203" i="41"/>
  <c r="F1115" i="41"/>
  <c r="F1217" i="41"/>
  <c r="F1257" i="41"/>
  <c r="F1131" i="41"/>
  <c r="F1278" i="41"/>
  <c r="F945" i="41"/>
  <c r="F1192" i="41"/>
  <c r="F949" i="41"/>
  <c r="F905" i="41"/>
  <c r="F1130" i="41"/>
  <c r="F1174" i="41"/>
  <c r="F1017" i="41"/>
  <c r="F868" i="41"/>
  <c r="F932" i="41"/>
  <c r="F1118" i="41"/>
  <c r="F1028" i="41"/>
  <c r="F916" i="41"/>
  <c r="F1024" i="41"/>
  <c r="F1167" i="41"/>
  <c r="F880" i="41"/>
  <c r="F900" i="41"/>
  <c r="F1102" i="41"/>
  <c r="F1215" i="41"/>
  <c r="F1068" i="41"/>
  <c r="F1219" i="41"/>
  <c r="F1086" i="41"/>
  <c r="F1207" i="41"/>
  <c r="F871" i="41"/>
  <c r="F1204" i="41"/>
  <c r="F1264" i="41"/>
  <c r="F874" i="41"/>
  <c r="F1095" i="41"/>
  <c r="F1157" i="41"/>
  <c r="F914" i="41"/>
  <c r="F1074" i="41"/>
  <c r="F1212" i="41"/>
  <c r="F896" i="41"/>
  <c r="F1220" i="41"/>
  <c r="F1279" i="41"/>
  <c r="F936" i="41"/>
  <c r="F927" i="41"/>
  <c r="F1036" i="41"/>
  <c r="F1213" i="41"/>
  <c r="F1099" i="41"/>
  <c r="F935" i="41"/>
  <c r="F1250" i="41"/>
  <c r="F1277" i="41"/>
  <c r="F1269" i="41"/>
  <c r="F1082" i="41"/>
  <c r="F1044" i="41"/>
  <c r="F923" i="41"/>
  <c r="F879" i="41"/>
  <c r="F1284" i="41"/>
  <c r="F992" i="41"/>
  <c r="F869" i="41"/>
  <c r="F989" i="41"/>
  <c r="F1239" i="41"/>
  <c r="F997" i="41"/>
  <c r="F1222" i="41"/>
  <c r="F1029" i="41"/>
  <c r="F1187" i="41"/>
  <c r="F1165" i="41"/>
  <c r="F1280" i="41"/>
  <c r="F985" i="41"/>
  <c r="F968" i="41"/>
  <c r="F1191" i="41"/>
  <c r="F970" i="41"/>
  <c r="F1183" i="41"/>
  <c r="F1046" i="41"/>
  <c r="F1097" i="41"/>
  <c r="F1315" i="41"/>
  <c r="F1270" i="41"/>
  <c r="F1022" i="41"/>
  <c r="F1015" i="41"/>
  <c r="F1089" i="41"/>
  <c r="F986" i="41"/>
  <c r="F1238" i="41"/>
  <c r="F867" i="41"/>
  <c r="F1274" i="41"/>
  <c r="F939" i="41"/>
  <c r="F1228" i="41"/>
  <c r="F1173" i="41"/>
  <c r="F990" i="41"/>
  <c r="F961" i="41"/>
  <c r="F1067" i="41"/>
  <c r="F1085" i="41"/>
  <c r="F940" i="41"/>
  <c r="F1163" i="41"/>
  <c r="F1248" i="41"/>
  <c r="F1313" i="41"/>
  <c r="F1026" i="41"/>
  <c r="F1169" i="41"/>
  <c r="F1231" i="41"/>
  <c r="F1227" i="41"/>
  <c r="F1153" i="41"/>
  <c r="F902" i="41"/>
  <c r="F973" i="41"/>
  <c r="F969" i="41"/>
  <c r="F999" i="41"/>
  <c r="F988" i="41"/>
  <c r="F1031" i="41"/>
  <c r="F1108" i="41"/>
  <c r="F987" i="41"/>
  <c r="F957" i="41"/>
  <c r="F1057" i="41"/>
  <c r="F1289" i="41"/>
  <c r="F1258" i="41"/>
  <c r="F1319" i="41"/>
  <c r="F1014" i="41"/>
  <c r="F1249" i="41"/>
  <c r="F964" i="41"/>
  <c r="F1155" i="41"/>
  <c r="F1059" i="41"/>
  <c r="F1127" i="41"/>
  <c r="F921" i="41"/>
  <c r="F1293" i="41"/>
  <c r="F1065" i="41"/>
  <c r="F915" i="41"/>
  <c r="F943" i="41"/>
  <c r="F1196" i="41"/>
  <c r="F1232" i="41"/>
  <c r="F1275" i="41"/>
  <c r="F1216" i="41"/>
  <c r="F1058" i="41"/>
  <c r="F952" i="41"/>
  <c r="F1312" i="41"/>
  <c r="F1061" i="41"/>
  <c r="F1311" i="41"/>
  <c r="F955" i="41"/>
  <c r="F872" i="41"/>
  <c r="F966" i="41"/>
  <c r="F1144" i="41"/>
  <c r="F1243" i="41"/>
  <c r="F1104" i="41"/>
  <c r="F1093" i="41"/>
  <c r="F951" i="41"/>
  <c r="F1080" i="41"/>
  <c r="F1314" i="41"/>
  <c r="F1242" i="41"/>
  <c r="F1209" i="41"/>
  <c r="F1256" i="41"/>
  <c r="F1112" i="41"/>
  <c r="F1223" i="41"/>
  <c r="F1001" i="41"/>
  <c r="F941" i="41"/>
  <c r="F1027" i="41"/>
  <c r="F1069" i="41"/>
  <c r="F875" i="41"/>
  <c r="F1055" i="41"/>
  <c r="F907" i="41"/>
  <c r="F1194" i="41"/>
  <c r="F899" i="41"/>
  <c r="F1305" i="41"/>
  <c r="F960" i="41"/>
  <c r="F1235" i="41"/>
  <c r="F1117" i="41"/>
  <c r="F1181" i="41"/>
  <c r="F1164" i="41"/>
  <c r="F1288" i="41"/>
  <c r="F1224" i="41"/>
  <c r="F1162" i="41"/>
  <c r="F1317" i="41"/>
  <c r="F1078" i="41"/>
  <c r="F1107" i="41"/>
  <c r="F1113" i="41"/>
  <c r="F1079" i="41"/>
  <c r="F908" i="41"/>
  <c r="F1002" i="41"/>
  <c r="F1042" i="41"/>
  <c r="F1206" i="41"/>
  <c r="F1226" i="41"/>
  <c r="F1195" i="41"/>
  <c r="F1287" i="41"/>
  <c r="F1141" i="41"/>
  <c r="F984" i="41"/>
  <c r="F1088" i="41"/>
  <c r="F1056" i="41"/>
  <c r="F1255" i="41"/>
  <c r="F942" i="41"/>
  <c r="F938" i="41"/>
  <c r="F967" i="41"/>
  <c r="F1116" i="41"/>
  <c r="F958" i="41"/>
  <c r="F1051" i="41"/>
  <c r="F1205" i="41"/>
  <c r="F1302" i="41"/>
  <c r="F1105" i="41"/>
  <c r="F1241" i="41"/>
  <c r="F1234" i="41"/>
  <c r="F1263" i="41"/>
  <c r="F1160" i="41"/>
  <c r="F926" i="41"/>
  <c r="F1252" i="41"/>
  <c r="F1188" i="41"/>
  <c r="F1013" i="41"/>
  <c r="F1170" i="41"/>
  <c r="F1310" i="41"/>
  <c r="F1281" i="41"/>
  <c r="F1045" i="41"/>
  <c r="F1039" i="41"/>
  <c r="F1218" i="41"/>
  <c r="F1253" i="41"/>
  <c r="F993" i="41"/>
  <c r="F1103" i="41"/>
  <c r="F1197" i="41"/>
  <c r="F1276" i="41"/>
  <c r="F1303" i="41"/>
  <c r="F1201" i="41"/>
  <c r="F897" i="41"/>
  <c r="F1120" i="41"/>
  <c r="F1098" i="41"/>
  <c r="F1180" i="41"/>
  <c r="F1007" i="41"/>
  <c r="F1145" i="41"/>
  <c r="F1075" i="41"/>
  <c r="F946" i="41"/>
  <c r="F929" i="41"/>
  <c r="F1135" i="41"/>
  <c r="F950" i="41"/>
  <c r="F1182" i="41"/>
  <c r="F909" i="41"/>
  <c r="F979" i="41"/>
  <c r="F1285" i="41"/>
  <c r="F1090" i="41"/>
  <c r="F1265" i="41"/>
  <c r="F1176" i="41"/>
  <c r="F1096" i="41"/>
  <c r="F1272" i="41"/>
  <c r="F1004" i="41"/>
  <c r="F887" i="41"/>
  <c r="F1123" i="41"/>
  <c r="F1043" i="41"/>
  <c r="F68" i="39"/>
  <c r="F1136" i="41"/>
  <c r="F363" i="29"/>
  <c r="F1152" i="41"/>
  <c r="F1126" i="41"/>
  <c r="F1052" i="41"/>
  <c r="F918" i="41"/>
  <c r="F1261" i="41"/>
  <c r="F1030" i="41"/>
  <c r="F1175" i="41"/>
  <c r="F1316" i="41"/>
  <c r="F1168" i="41"/>
  <c r="F1038" i="41"/>
  <c r="F1111" i="41"/>
  <c r="K101" i="11"/>
  <c r="K116" i="11"/>
  <c r="F36" i="39"/>
  <c r="K15" i="11"/>
  <c r="K59" i="11"/>
  <c r="K48" i="11"/>
  <c r="K115" i="11"/>
  <c r="K20" i="11"/>
  <c r="K106" i="11"/>
  <c r="F338" i="29"/>
  <c r="K92" i="11"/>
  <c r="K21" i="11"/>
  <c r="K71" i="11"/>
  <c r="K100" i="11"/>
  <c r="K111" i="11"/>
  <c r="F347" i="29"/>
  <c r="K114" i="11"/>
  <c r="K25" i="11"/>
  <c r="K123" i="11"/>
  <c r="K104" i="11"/>
  <c r="K72" i="11"/>
  <c r="K30" i="11"/>
  <c r="K27" i="11"/>
  <c r="F312" i="29"/>
  <c r="F837" i="41"/>
  <c r="F233" i="29"/>
  <c r="K22" i="11"/>
  <c r="K58" i="11"/>
  <c r="K17" i="11"/>
  <c r="H128" i="11"/>
  <c r="F802" i="41"/>
  <c r="F723" i="41"/>
  <c r="F828" i="41"/>
  <c r="K119" i="11"/>
  <c r="I128" i="11"/>
  <c r="K70" i="11"/>
  <c r="K108" i="11"/>
  <c r="F16" i="39" l="1"/>
  <c r="F16" i="29"/>
  <c r="E8" i="54"/>
  <c r="L8" i="54" s="1"/>
  <c r="M8" i="54" s="1"/>
  <c r="I9" i="54"/>
  <c r="H9" i="54"/>
  <c r="C10" i="54"/>
  <c r="D9" i="54"/>
  <c r="E9" i="54" s="1"/>
  <c r="L9" i="54" s="1"/>
  <c r="M9" i="54" s="1"/>
  <c r="C20" i="29"/>
  <c r="D20" i="29" s="1"/>
  <c r="F59" i="29"/>
  <c r="F32" i="39"/>
  <c r="F19" i="29"/>
  <c r="F22" i="39"/>
  <c r="F26" i="39"/>
  <c r="C22" i="39"/>
  <c r="D22" i="39" s="1"/>
  <c r="C29" i="39"/>
  <c r="F35" i="39"/>
  <c r="C19" i="29"/>
  <c r="F24" i="39"/>
  <c r="F33" i="39"/>
  <c r="F70" i="29"/>
  <c r="C19" i="39"/>
  <c r="D19" i="39" s="1"/>
  <c r="C17" i="39"/>
  <c r="F135" i="29"/>
  <c r="F23" i="39"/>
  <c r="C32" i="39"/>
  <c r="C21" i="39"/>
  <c r="C18" i="39"/>
  <c r="F67" i="29"/>
  <c r="C23" i="39"/>
  <c r="C33" i="39"/>
  <c r="C20" i="39"/>
  <c r="D20" i="39" s="1"/>
  <c r="C25" i="39"/>
  <c r="D25" i="39" s="1"/>
  <c r="F27" i="39"/>
  <c r="F34" i="39"/>
  <c r="F25" i="39"/>
  <c r="F163" i="29"/>
  <c r="C155" i="29"/>
  <c r="F127" i="29"/>
  <c r="F20" i="39"/>
  <c r="C27" i="39"/>
  <c r="D27" i="39" s="1"/>
  <c r="H27" i="39" s="1"/>
  <c r="F31" i="39"/>
  <c r="F21" i="39"/>
  <c r="F29" i="39"/>
  <c r="F115" i="29"/>
  <c r="F160" i="29"/>
  <c r="F30" i="39"/>
  <c r="F19" i="39"/>
  <c r="C28" i="39"/>
  <c r="D28" i="39" s="1"/>
  <c r="F18" i="29"/>
  <c r="C31" i="39"/>
  <c r="F28" i="39"/>
  <c r="C35" i="39"/>
  <c r="B35" i="39" s="1"/>
  <c r="E35" i="39" s="1"/>
  <c r="F150" i="29"/>
  <c r="C26" i="39"/>
  <c r="B26" i="39" s="1"/>
  <c r="E26" i="39" s="1"/>
  <c r="C34" i="39"/>
  <c r="G34" i="39" s="1"/>
  <c r="C149" i="29"/>
  <c r="D149" i="29" s="1"/>
  <c r="C110" i="29"/>
  <c r="F87" i="29"/>
  <c r="F44" i="29"/>
  <c r="C52" i="29"/>
  <c r="D52" i="29" s="1"/>
  <c r="F112" i="29"/>
  <c r="F24" i="29"/>
  <c r="F96" i="29"/>
  <c r="F91" i="29"/>
  <c r="F77" i="29"/>
  <c r="C148" i="29"/>
  <c r="F152" i="29"/>
  <c r="F101" i="29"/>
  <c r="F57" i="29"/>
  <c r="C140" i="29"/>
  <c r="C95" i="29"/>
  <c r="C29" i="29"/>
  <c r="B29" i="29" s="1"/>
  <c r="E29" i="29" s="1"/>
  <c r="F89" i="29"/>
  <c r="F110" i="29"/>
  <c r="F50" i="29"/>
  <c r="C150" i="29"/>
  <c r="C104" i="29"/>
  <c r="C158" i="29"/>
  <c r="C40" i="29"/>
  <c r="D40" i="29" s="1"/>
  <c r="C55" i="29"/>
  <c r="D55" i="29" s="1"/>
  <c r="F86" i="29"/>
  <c r="F134" i="29"/>
  <c r="C105" i="29"/>
  <c r="D105" i="29" s="1"/>
  <c r="C50" i="29"/>
  <c r="C37" i="29"/>
  <c r="F75" i="29"/>
  <c r="F137" i="29"/>
  <c r="C113" i="29"/>
  <c r="D113" i="29" s="1"/>
  <c r="F12" i="41"/>
  <c r="C119" i="29"/>
  <c r="C162" i="29"/>
  <c r="D162" i="29" s="1"/>
  <c r="F45" i="29"/>
  <c r="F88" i="29"/>
  <c r="C16" i="39"/>
  <c r="G16" i="39" s="1"/>
  <c r="C692" i="41"/>
  <c r="L692" i="41" s="1"/>
  <c r="C206" i="41"/>
  <c r="B206" i="41" s="1"/>
  <c r="F413" i="41"/>
  <c r="C24" i="39"/>
  <c r="F17" i="39"/>
  <c r="C449" i="41"/>
  <c r="B449" i="41" s="1"/>
  <c r="G26" i="39"/>
  <c r="F18" i="39"/>
  <c r="C30" i="39"/>
  <c r="F109" i="29"/>
  <c r="B22" i="39"/>
  <c r="E22" i="39" s="1"/>
  <c r="C12" i="41"/>
  <c r="G12" i="41" s="1"/>
  <c r="C618" i="41"/>
  <c r="L618" i="41" s="1"/>
  <c r="C47" i="29"/>
  <c r="B47" i="29" s="1"/>
  <c r="E47" i="29" s="1"/>
  <c r="F124" i="29"/>
  <c r="G22" i="39"/>
  <c r="C16" i="29"/>
  <c r="F430" i="41"/>
  <c r="F153" i="41"/>
  <c r="C488" i="41"/>
  <c r="F182" i="41"/>
  <c r="F256" i="41"/>
  <c r="C56" i="29"/>
  <c r="C98" i="29"/>
  <c r="F39" i="29"/>
  <c r="C160" i="29"/>
  <c r="G160" i="29" s="1"/>
  <c r="F53" i="29"/>
  <c r="F78" i="29"/>
  <c r="F106" i="29"/>
  <c r="F40" i="29"/>
  <c r="C48" i="29"/>
  <c r="F129" i="29"/>
  <c r="F49" i="29"/>
  <c r="C87" i="29"/>
  <c r="B87" i="29" s="1"/>
  <c r="E87" i="29" s="1"/>
  <c r="F139" i="29"/>
  <c r="F34" i="29"/>
  <c r="F22" i="29"/>
  <c r="C135" i="29"/>
  <c r="C125" i="29"/>
  <c r="B125" i="29" s="1"/>
  <c r="E125" i="29" s="1"/>
  <c r="F111" i="29"/>
  <c r="C24" i="29"/>
  <c r="G24" i="29" s="1"/>
  <c r="F119" i="29"/>
  <c r="F104" i="29"/>
  <c r="F117" i="29"/>
  <c r="F140" i="29"/>
  <c r="C137" i="29"/>
  <c r="B137" i="29" s="1"/>
  <c r="E137" i="29" s="1"/>
  <c r="F27" i="29"/>
  <c r="D26" i="39"/>
  <c r="C535" i="41"/>
  <c r="G535" i="41" s="1"/>
  <c r="F489" i="41"/>
  <c r="C20" i="41"/>
  <c r="C476" i="41"/>
  <c r="C235" i="41"/>
  <c r="D235" i="41" s="1"/>
  <c r="F56" i="29"/>
  <c r="C62" i="29"/>
  <c r="C136" i="29"/>
  <c r="C84" i="29"/>
  <c r="G84" i="29" s="1"/>
  <c r="F81" i="29"/>
  <c r="C79" i="29"/>
  <c r="C26" i="29"/>
  <c r="C78" i="29"/>
  <c r="B78" i="29" s="1"/>
  <c r="E78" i="29" s="1"/>
  <c r="C63" i="29"/>
  <c r="B63" i="29" s="1"/>
  <c r="E63" i="29" s="1"/>
  <c r="F146" i="29"/>
  <c r="C117" i="29"/>
  <c r="F147" i="29"/>
  <c r="F128" i="29"/>
  <c r="C96" i="29"/>
  <c r="F54" i="29"/>
  <c r="C36" i="29"/>
  <c r="G36" i="29" s="1"/>
  <c r="C27" i="29"/>
  <c r="G27" i="29" s="1"/>
  <c r="F136" i="29"/>
  <c r="F126" i="29"/>
  <c r="F72" i="29"/>
  <c r="F32" i="29"/>
  <c r="F161" i="29"/>
  <c r="F73" i="29"/>
  <c r="C44" i="29"/>
  <c r="D44" i="29" s="1"/>
  <c r="C60" i="29"/>
  <c r="F686" i="41"/>
  <c r="F602" i="41"/>
  <c r="C98" i="41"/>
  <c r="B98" i="41" s="1"/>
  <c r="C650" i="41"/>
  <c r="L650" i="41" s="1"/>
  <c r="F261" i="41"/>
  <c r="C525" i="41"/>
  <c r="C484" i="41"/>
  <c r="G484" i="41" s="1"/>
  <c r="F121" i="41"/>
  <c r="C165" i="29"/>
  <c r="F83" i="29"/>
  <c r="C139" i="29"/>
  <c r="D139" i="29" s="1"/>
  <c r="F60" i="29"/>
  <c r="C83" i="29"/>
  <c r="D83" i="29" s="1"/>
  <c r="C53" i="29"/>
  <c r="F100" i="29"/>
  <c r="F164" i="29"/>
  <c r="C131" i="29"/>
  <c r="F108" i="29"/>
  <c r="C66" i="29"/>
  <c r="D66" i="29" s="1"/>
  <c r="F97" i="29"/>
  <c r="C68" i="29"/>
  <c r="G68" i="29" s="1"/>
  <c r="F509" i="41"/>
  <c r="C665" i="41"/>
  <c r="D665" i="41" s="1"/>
  <c r="F230" i="41"/>
  <c r="F533" i="41"/>
  <c r="F532" i="41"/>
  <c r="F603" i="41"/>
  <c r="F604" i="41"/>
  <c r="F186" i="41"/>
  <c r="C74" i="29"/>
  <c r="C99" i="29"/>
  <c r="D99" i="29" s="1"/>
  <c r="F36" i="29"/>
  <c r="C31" i="29"/>
  <c r="F122" i="29"/>
  <c r="F159" i="29"/>
  <c r="F93" i="29"/>
  <c r="C154" i="29"/>
  <c r="C143" i="29"/>
  <c r="C65" i="29"/>
  <c r="B65" i="29" s="1"/>
  <c r="E65" i="29" s="1"/>
  <c r="C164" i="29"/>
  <c r="B164" i="29" s="1"/>
  <c r="E164" i="29" s="1"/>
  <c r="C69" i="29"/>
  <c r="C86" i="29"/>
  <c r="F232" i="41"/>
  <c r="F134" i="41"/>
  <c r="C273" i="41"/>
  <c r="C568" i="41"/>
  <c r="G568" i="41" s="1"/>
  <c r="C97" i="41"/>
  <c r="G97" i="41" s="1"/>
  <c r="F504" i="41"/>
  <c r="F563" i="41"/>
  <c r="C358" i="41"/>
  <c r="B358" i="41" s="1"/>
  <c r="F551" i="41"/>
  <c r="C426" i="41"/>
  <c r="B426" i="41" s="1"/>
  <c r="F195" i="41"/>
  <c r="C87" i="41"/>
  <c r="G87" i="41" s="1"/>
  <c r="C256" i="41"/>
  <c r="D256" i="41" s="1"/>
  <c r="F379" i="41"/>
  <c r="C255" i="41"/>
  <c r="F241" i="41"/>
  <c r="C278" i="41"/>
  <c r="D278" i="41" s="1"/>
  <c r="F155" i="29"/>
  <c r="C147" i="29"/>
  <c r="F153" i="29"/>
  <c r="F156" i="29"/>
  <c r="F133" i="29"/>
  <c r="C126" i="29"/>
  <c r="C93" i="29"/>
  <c r="C30" i="29"/>
  <c r="B30" i="29" s="1"/>
  <c r="E30" i="29" s="1"/>
  <c r="F125" i="29"/>
  <c r="F142" i="29"/>
  <c r="F162" i="29"/>
  <c r="C64" i="29"/>
  <c r="G64" i="29" s="1"/>
  <c r="C42" i="29"/>
  <c r="G42" i="29" s="1"/>
  <c r="F47" i="29"/>
  <c r="F94" i="29"/>
  <c r="F116" i="29"/>
  <c r="C22" i="29"/>
  <c r="D22" i="29" s="1"/>
  <c r="F105" i="29"/>
  <c r="C101" i="29"/>
  <c r="C32" i="29"/>
  <c r="B32" i="29" s="1"/>
  <c r="E32" i="29" s="1"/>
  <c r="F138" i="29"/>
  <c r="C116" i="29"/>
  <c r="C157" i="29"/>
  <c r="F52" i="29"/>
  <c r="F43" i="29"/>
  <c r="C73" i="29"/>
  <c r="F143" i="29"/>
  <c r="B16" i="39"/>
  <c r="E16" i="39" s="1"/>
  <c r="F433" i="41"/>
  <c r="C166" i="41"/>
  <c r="F707" i="41"/>
  <c r="C105" i="41"/>
  <c r="G105" i="41" s="1"/>
  <c r="C116" i="41"/>
  <c r="F537" i="41"/>
  <c r="F408" i="41"/>
  <c r="F484" i="41"/>
  <c r="C591" i="41"/>
  <c r="G591" i="41" s="1"/>
  <c r="F534" i="41"/>
  <c r="C149" i="41"/>
  <c r="B149" i="41" s="1"/>
  <c r="F63" i="41"/>
  <c r="F631" i="41"/>
  <c r="F438" i="41"/>
  <c r="C352" i="41"/>
  <c r="L352" i="41" s="1"/>
  <c r="C280" i="41"/>
  <c r="G280" i="41" s="1"/>
  <c r="C373" i="41"/>
  <c r="C654" i="41"/>
  <c r="D654" i="41" s="1"/>
  <c r="F600" i="41"/>
  <c r="F554" i="41"/>
  <c r="C632" i="41"/>
  <c r="C593" i="41"/>
  <c r="L593" i="41" s="1"/>
  <c r="F209" i="41"/>
  <c r="C543" i="41"/>
  <c r="L543" i="41" s="1"/>
  <c r="F122" i="41"/>
  <c r="F388" i="41"/>
  <c r="F639" i="41"/>
  <c r="C656" i="41"/>
  <c r="G656" i="41" s="1"/>
  <c r="F648" i="41"/>
  <c r="F188" i="41"/>
  <c r="F297" i="41"/>
  <c r="F649" i="41"/>
  <c r="F615" i="41"/>
  <c r="F555" i="41"/>
  <c r="C645" i="41"/>
  <c r="G645" i="41" s="1"/>
  <c r="C598" i="41"/>
  <c r="D598" i="41" s="1"/>
  <c r="C400" i="41"/>
  <c r="G400" i="41" s="1"/>
  <c r="C284" i="41"/>
  <c r="G284" i="41" s="1"/>
  <c r="C88" i="29"/>
  <c r="C114" i="29"/>
  <c r="G114" i="29" s="1"/>
  <c r="F92" i="29"/>
  <c r="F46" i="29"/>
  <c r="F58" i="29"/>
  <c r="F55" i="29"/>
  <c r="F130" i="29"/>
  <c r="F26" i="29"/>
  <c r="C161" i="29"/>
  <c r="C49" i="29"/>
  <c r="D49" i="29" s="1"/>
  <c r="F63" i="29"/>
  <c r="C156" i="29"/>
  <c r="F35" i="29"/>
  <c r="C85" i="29"/>
  <c r="B85" i="29" s="1"/>
  <c r="E85" i="29" s="1"/>
  <c r="F103" i="29"/>
  <c r="C61" i="29"/>
  <c r="F114" i="29"/>
  <c r="F95" i="29"/>
  <c r="C89" i="29"/>
  <c r="G89" i="29" s="1"/>
  <c r="C152" i="29"/>
  <c r="C107" i="29"/>
  <c r="C59" i="29"/>
  <c r="D59" i="29" s="1"/>
  <c r="F29" i="29"/>
  <c r="F90" i="29"/>
  <c r="C72" i="29"/>
  <c r="C127" i="29"/>
  <c r="B127" i="29" s="1"/>
  <c r="E127" i="29" s="1"/>
  <c r="C112" i="29"/>
  <c r="B112" i="29" s="1"/>
  <c r="E112" i="29" s="1"/>
  <c r="F141" i="29"/>
  <c r="C134" i="29"/>
  <c r="F42" i="29"/>
  <c r="F151" i="29"/>
  <c r="F30" i="29"/>
  <c r="C80" i="29"/>
  <c r="C33" i="29"/>
  <c r="D33" i="29" s="1"/>
  <c r="C90" i="29"/>
  <c r="D90" i="29" s="1"/>
  <c r="C92" i="29"/>
  <c r="C77" i="29"/>
  <c r="C97" i="29"/>
  <c r="G97" i="29" s="1"/>
  <c r="F148" i="29"/>
  <c r="C120" i="29"/>
  <c r="C129" i="29"/>
  <c r="B12" i="41"/>
  <c r="L12" i="41"/>
  <c r="C638" i="41"/>
  <c r="D638" i="41" s="1"/>
  <c r="F638" i="41"/>
  <c r="F244" i="41"/>
  <c r="F428" i="41"/>
  <c r="F668" i="41"/>
  <c r="C340" i="41"/>
  <c r="G340" i="41" s="1"/>
  <c r="C294" i="41"/>
  <c r="C204" i="41"/>
  <c r="B204" i="41" s="1"/>
  <c r="F613" i="41"/>
  <c r="F180" i="41"/>
  <c r="F218" i="41"/>
  <c r="C502" i="41"/>
  <c r="L502" i="41" s="1"/>
  <c r="F684" i="41"/>
  <c r="C526" i="41"/>
  <c r="G526" i="41" s="1"/>
  <c r="F523" i="41"/>
  <c r="C497" i="41"/>
  <c r="D497" i="41" s="1"/>
  <c r="C19" i="41"/>
  <c r="B19" i="41" s="1"/>
  <c r="C572" i="41"/>
  <c r="D572" i="41" s="1"/>
  <c r="C339" i="41"/>
  <c r="G339" i="41" s="1"/>
  <c r="C205" i="41"/>
  <c r="B205" i="41" s="1"/>
  <c r="C318" i="41"/>
  <c r="D318" i="41" s="1"/>
  <c r="C668" i="41"/>
  <c r="B668" i="41" s="1"/>
  <c r="C419" i="41"/>
  <c r="G419" i="41" s="1"/>
  <c r="C319" i="41"/>
  <c r="B319" i="41" s="1"/>
  <c r="F229" i="41"/>
  <c r="C141" i="41"/>
  <c r="B141" i="41" s="1"/>
  <c r="C16" i="41"/>
  <c r="F340" i="41"/>
  <c r="C193" i="41"/>
  <c r="D193" i="41" s="1"/>
  <c r="F472" i="41"/>
  <c r="F591" i="41"/>
  <c r="F34" i="41"/>
  <c r="C694" i="41"/>
  <c r="L694" i="41" s="1"/>
  <c r="F354" i="41"/>
  <c r="F83" i="41"/>
  <c r="C190" i="41"/>
  <c r="G190" i="41" s="1"/>
  <c r="C687" i="41"/>
  <c r="D687" i="41" s="1"/>
  <c r="F499" i="41"/>
  <c r="C350" i="41"/>
  <c r="G350" i="41" s="1"/>
  <c r="F80" i="29"/>
  <c r="C122" i="29"/>
  <c r="C21" i="29"/>
  <c r="D21" i="29" s="1"/>
  <c r="F154" i="29"/>
  <c r="F149" i="29"/>
  <c r="F131" i="29"/>
  <c r="C34" i="29"/>
  <c r="F118" i="29"/>
  <c r="C102" i="29"/>
  <c r="G102" i="29" s="1"/>
  <c r="C103" i="29"/>
  <c r="C145" i="29"/>
  <c r="G145" i="29" s="1"/>
  <c r="C46" i="29"/>
  <c r="D46" i="29" s="1"/>
  <c r="C35" i="29"/>
  <c r="D35" i="29" s="1"/>
  <c r="F71" i="29"/>
  <c r="F69" i="29"/>
  <c r="F48" i="29"/>
  <c r="C94" i="29"/>
  <c r="G94" i="29" s="1"/>
  <c r="F145" i="29"/>
  <c r="F23" i="29"/>
  <c r="C108" i="29"/>
  <c r="F102" i="29"/>
  <c r="C159" i="29"/>
  <c r="C76" i="29"/>
  <c r="D76" i="29" s="1"/>
  <c r="C91" i="29"/>
  <c r="D91" i="29" s="1"/>
  <c r="F37" i="29"/>
  <c r="C106" i="29"/>
  <c r="F157" i="29"/>
  <c r="C41" i="29"/>
  <c r="B41" i="29" s="1"/>
  <c r="E41" i="29" s="1"/>
  <c r="F165" i="29"/>
  <c r="F62" i="29"/>
  <c r="C25" i="29"/>
  <c r="B25" i="29" s="1"/>
  <c r="E25" i="29" s="1"/>
  <c r="C115" i="29"/>
  <c r="B115" i="29" s="1"/>
  <c r="E115" i="29" s="1"/>
  <c r="C118" i="29"/>
  <c r="G118" i="29" s="1"/>
  <c r="F61" i="29"/>
  <c r="F38" i="29"/>
  <c r="C123" i="29"/>
  <c r="D123" i="29" s="1"/>
  <c r="C18" i="29"/>
  <c r="D18" i="29" s="1"/>
  <c r="F33" i="29"/>
  <c r="F66" i="29"/>
  <c r="F41" i="29"/>
  <c r="C75" i="29"/>
  <c r="B75" i="29" s="1"/>
  <c r="E75" i="29" s="1"/>
  <c r="C124" i="41"/>
  <c r="D124" i="41" s="1"/>
  <c r="C314" i="41"/>
  <c r="B314" i="41" s="1"/>
  <c r="F485" i="41"/>
  <c r="F21" i="29"/>
  <c r="F64" i="29"/>
  <c r="C89" i="41"/>
  <c r="L89" i="41" s="1"/>
  <c r="F663" i="41"/>
  <c r="C566" i="41"/>
  <c r="D566" i="41" s="1"/>
  <c r="C163" i="29"/>
  <c r="F65" i="29"/>
  <c r="C141" i="29"/>
  <c r="C132" i="29"/>
  <c r="D132" i="29" s="1"/>
  <c r="C121" i="29"/>
  <c r="F123" i="29"/>
  <c r="F31" i="29"/>
  <c r="C23" i="29"/>
  <c r="G23" i="29" s="1"/>
  <c r="F113" i="29"/>
  <c r="C146" i="29"/>
  <c r="C71" i="29"/>
  <c r="D71" i="29" s="1"/>
  <c r="F68" i="29"/>
  <c r="C58" i="29"/>
  <c r="F51" i="29"/>
  <c r="C151" i="29"/>
  <c r="G151" i="29" s="1"/>
  <c r="C82" i="29"/>
  <c r="B82" i="29" s="1"/>
  <c r="E82" i="29" s="1"/>
  <c r="C110" i="41"/>
  <c r="L110" i="41" s="1"/>
  <c r="F337" i="41"/>
  <c r="C113" i="41"/>
  <c r="D113" i="41" s="1"/>
  <c r="C124" i="29"/>
  <c r="G124" i="29" s="1"/>
  <c r="C144" i="29"/>
  <c r="D144" i="29" s="1"/>
  <c r="C153" i="29"/>
  <c r="B153" i="29" s="1"/>
  <c r="E153" i="29" s="1"/>
  <c r="F144" i="29"/>
  <c r="C39" i="29"/>
  <c r="D39" i="29" s="1"/>
  <c r="C109" i="29"/>
  <c r="G109" i="29" s="1"/>
  <c r="F158" i="29"/>
  <c r="F85" i="29"/>
  <c r="F121" i="29"/>
  <c r="C51" i="29"/>
  <c r="D51" i="29" s="1"/>
  <c r="F84" i="29"/>
  <c r="C100" i="29"/>
  <c r="D100" i="29" s="1"/>
  <c r="C28" i="29"/>
  <c r="G28" i="29" s="1"/>
  <c r="F98" i="29"/>
  <c r="C43" i="29"/>
  <c r="D43" i="29" s="1"/>
  <c r="C142" i="29"/>
  <c r="B142" i="29" s="1"/>
  <c r="E142" i="29" s="1"/>
  <c r="F74" i="29"/>
  <c r="F28" i="29"/>
  <c r="C67" i="29"/>
  <c r="B67" i="29" s="1"/>
  <c r="E67" i="29" s="1"/>
  <c r="F76" i="29"/>
  <c r="C81" i="29"/>
  <c r="D81" i="29" s="1"/>
  <c r="C111" i="29"/>
  <c r="D111" i="29" s="1"/>
  <c r="C70" i="29"/>
  <c r="C57" i="29"/>
  <c r="G57" i="29" s="1"/>
  <c r="C133" i="29"/>
  <c r="D133" i="29" s="1"/>
  <c r="F107" i="29"/>
  <c r="F79" i="29"/>
  <c r="F25" i="29"/>
  <c r="C38" i="29"/>
  <c r="G38" i="29" s="1"/>
  <c r="B17" i="39"/>
  <c r="E17" i="39" s="1"/>
  <c r="D17" i="39"/>
  <c r="G17" i="39"/>
  <c r="C317" i="41"/>
  <c r="G317" i="41" s="1"/>
  <c r="F664" i="41"/>
  <c r="F622" i="41"/>
  <c r="F276" i="41"/>
  <c r="C54" i="29"/>
  <c r="G54" i="29" s="1"/>
  <c r="F132" i="29"/>
  <c r="F661" i="41"/>
  <c r="F682" i="41"/>
  <c r="F18" i="41"/>
  <c r="C163" i="41"/>
  <c r="B163" i="41" s="1"/>
  <c r="C691" i="41"/>
  <c r="C578" i="41"/>
  <c r="B578" i="41" s="1"/>
  <c r="C138" i="29"/>
  <c r="B138" i="29" s="1"/>
  <c r="E138" i="29" s="1"/>
  <c r="F120" i="29"/>
  <c r="C128" i="29"/>
  <c r="D128" i="29" s="1"/>
  <c r="C45" i="29"/>
  <c r="B45" i="29" s="1"/>
  <c r="E45" i="29" s="1"/>
  <c r="C179" i="41"/>
  <c r="B179" i="41" s="1"/>
  <c r="C621" i="41"/>
  <c r="D621" i="41" s="1"/>
  <c r="C181" i="41"/>
  <c r="L181" i="41" s="1"/>
  <c r="C321" i="41"/>
  <c r="G321" i="41" s="1"/>
  <c r="C682" i="41"/>
  <c r="D682" i="41" s="1"/>
  <c r="F694" i="41"/>
  <c r="C624" i="41"/>
  <c r="D624" i="41" s="1"/>
  <c r="C130" i="29"/>
  <c r="G130" i="29" s="1"/>
  <c r="F99" i="29"/>
  <c r="F82" i="29"/>
  <c r="F274" i="41"/>
  <c r="C308" i="41"/>
  <c r="D308" i="41" s="1"/>
  <c r="C517" i="41"/>
  <c r="B517" i="41" s="1"/>
  <c r="F265" i="41"/>
  <c r="F167" i="41"/>
  <c r="C258" i="41"/>
  <c r="B258" i="41" s="1"/>
  <c r="F151" i="41"/>
  <c r="C286" i="41"/>
  <c r="D286" i="41" s="1"/>
  <c r="C38" i="41"/>
  <c r="D38" i="41" s="1"/>
  <c r="F553" i="41"/>
  <c r="L526" i="41"/>
  <c r="L166" i="41"/>
  <c r="D166" i="41"/>
  <c r="G166" i="41"/>
  <c r="B166" i="41"/>
  <c r="D535" i="41"/>
  <c r="G352" i="41"/>
  <c r="D650" i="41"/>
  <c r="G654" i="41"/>
  <c r="D476" i="41"/>
  <c r="B476" i="41"/>
  <c r="G476" i="41"/>
  <c r="L476" i="41"/>
  <c r="D618" i="41"/>
  <c r="D593" i="41"/>
  <c r="D525" i="41"/>
  <c r="G525" i="41"/>
  <c r="L525" i="41"/>
  <c r="B525" i="41"/>
  <c r="G358" i="41"/>
  <c r="B484" i="41"/>
  <c r="G206" i="41"/>
  <c r="L206" i="41"/>
  <c r="B284" i="41"/>
  <c r="C658" i="41"/>
  <c r="C596" i="41"/>
  <c r="C221" i="41"/>
  <c r="C391" i="41"/>
  <c r="C290" i="41"/>
  <c r="F458" i="41"/>
  <c r="F171" i="41"/>
  <c r="C332" i="41"/>
  <c r="F578" i="41"/>
  <c r="C202" i="41"/>
  <c r="F39" i="41"/>
  <c r="C326" i="41"/>
  <c r="F503" i="41"/>
  <c r="C240" i="41"/>
  <c r="C337" i="41"/>
  <c r="C30" i="41"/>
  <c r="C104" i="41"/>
  <c r="C557" i="41"/>
  <c r="F288" i="41"/>
  <c r="C199" i="41"/>
  <c r="F637" i="41"/>
  <c r="C157" i="41"/>
  <c r="F706" i="41"/>
  <c r="F143" i="41"/>
  <c r="F700" i="41"/>
  <c r="C575" i="41"/>
  <c r="F91" i="41"/>
  <c r="C619" i="41"/>
  <c r="C151" i="41"/>
  <c r="F677" i="41"/>
  <c r="F420" i="41"/>
  <c r="F113" i="41"/>
  <c r="C261" i="41"/>
  <c r="C335" i="41"/>
  <c r="F252" i="41"/>
  <c r="F462" i="41"/>
  <c r="C615" i="41"/>
  <c r="C355" i="41"/>
  <c r="C361" i="41"/>
  <c r="C224" i="41"/>
  <c r="C312" i="41"/>
  <c r="F146" i="41"/>
  <c r="C565" i="41"/>
  <c r="F646" i="41"/>
  <c r="F93" i="41"/>
  <c r="C452" i="41"/>
  <c r="F371" i="41"/>
  <c r="C431" i="41"/>
  <c r="C643" i="41"/>
  <c r="C67" i="41"/>
  <c r="C265" i="41"/>
  <c r="F211" i="41"/>
  <c r="C57" i="41"/>
  <c r="C331" i="41"/>
  <c r="F242" i="41"/>
  <c r="F711" i="41"/>
  <c r="C52" i="41"/>
  <c r="F128" i="41"/>
  <c r="F80" i="41"/>
  <c r="C345" i="41"/>
  <c r="C291" i="41"/>
  <c r="C611" i="41"/>
  <c r="C536" i="41"/>
  <c r="F607" i="41"/>
  <c r="C571" i="41"/>
  <c r="C191" i="41"/>
  <c r="C245" i="41"/>
  <c r="F358" i="41"/>
  <c r="F214" i="41"/>
  <c r="C442" i="41"/>
  <c r="F290" i="41"/>
  <c r="F106" i="41"/>
  <c r="C676" i="41"/>
  <c r="F132" i="41"/>
  <c r="F685" i="41"/>
  <c r="C283" i="41"/>
  <c r="F120" i="41"/>
  <c r="C64" i="41"/>
  <c r="F549" i="41"/>
  <c r="C482" i="41"/>
  <c r="C215" i="41"/>
  <c r="C472" i="41"/>
  <c r="C259" i="41"/>
  <c r="F670" i="41"/>
  <c r="C406" i="41"/>
  <c r="C553" i="41"/>
  <c r="C94" i="41"/>
  <c r="C474" i="41"/>
  <c r="F304" i="41"/>
  <c r="F239" i="41"/>
  <c r="C138" i="41"/>
  <c r="C435" i="41"/>
  <c r="F475" i="41"/>
  <c r="F496" i="41"/>
  <c r="C580" i="41"/>
  <c r="F103" i="41"/>
  <c r="F279" i="41"/>
  <c r="F69" i="41"/>
  <c r="C156" i="41"/>
  <c r="C296" i="41"/>
  <c r="F594" i="41"/>
  <c r="F59" i="41"/>
  <c r="C445" i="41"/>
  <c r="C554" i="41"/>
  <c r="F432" i="41"/>
  <c r="F234" i="41"/>
  <c r="C271" i="41"/>
  <c r="C516" i="41"/>
  <c r="F45" i="41"/>
  <c r="C416" i="41"/>
  <c r="C680" i="41"/>
  <c r="F260" i="41"/>
  <c r="C469" i="41"/>
  <c r="F43" i="41"/>
  <c r="C251" i="41"/>
  <c r="C26" i="41"/>
  <c r="F25" i="41"/>
  <c r="C695" i="41"/>
  <c r="C82" i="41"/>
  <c r="F94" i="41"/>
  <c r="C493" i="41"/>
  <c r="F457" i="41"/>
  <c r="C479" i="41"/>
  <c r="F479" i="41"/>
  <c r="C697" i="41"/>
  <c r="F312" i="41"/>
  <c r="F688" i="41"/>
  <c r="C185" i="41"/>
  <c r="C134" i="41"/>
  <c r="F54" i="41"/>
  <c r="F634" i="41"/>
  <c r="F109" i="41"/>
  <c r="F123" i="41"/>
  <c r="F524" i="41"/>
  <c r="F545" i="41"/>
  <c r="C53" i="41"/>
  <c r="F673" i="41"/>
  <c r="C282" i="41"/>
  <c r="F236" i="41"/>
  <c r="F693" i="41"/>
  <c r="C264" i="41"/>
  <c r="C424" i="41"/>
  <c r="F235" i="41"/>
  <c r="F552" i="41"/>
  <c r="F556" i="41"/>
  <c r="F164" i="41"/>
  <c r="C688" i="41"/>
  <c r="F385" i="41"/>
  <c r="C160" i="41"/>
  <c r="F501" i="41"/>
  <c r="F473" i="41"/>
  <c r="F614" i="41"/>
  <c r="C165" i="41"/>
  <c r="F672" i="41"/>
  <c r="F245" i="41"/>
  <c r="F336" i="41"/>
  <c r="F89" i="41"/>
  <c r="C494" i="41"/>
  <c r="C169" i="41"/>
  <c r="F37" i="41"/>
  <c r="F414" i="41"/>
  <c r="C511" i="41"/>
  <c r="F335" i="41"/>
  <c r="C672" i="41"/>
  <c r="C342" i="41"/>
  <c r="F284" i="41"/>
  <c r="C513" i="41"/>
  <c r="C628" i="41"/>
  <c r="C159" i="41"/>
  <c r="F665" i="41"/>
  <c r="C599" i="41"/>
  <c r="F246" i="41"/>
  <c r="C491" i="41"/>
  <c r="C277" i="41"/>
  <c r="F587" i="41"/>
  <c r="F502" i="41"/>
  <c r="F418" i="41"/>
  <c r="F226" i="41"/>
  <c r="C470" i="41"/>
  <c r="F612" i="41"/>
  <c r="F540" i="41"/>
  <c r="C458" i="41"/>
  <c r="F398" i="41"/>
  <c r="C496" i="41"/>
  <c r="C322" i="41"/>
  <c r="F463" i="41"/>
  <c r="C135" i="41"/>
  <c r="F90" i="41"/>
  <c r="C453" i="41"/>
  <c r="F299" i="41"/>
  <c r="F348" i="41"/>
  <c r="F71" i="41"/>
  <c r="C429" i="41"/>
  <c r="C74" i="41"/>
  <c r="F110" i="41"/>
  <c r="F550" i="41"/>
  <c r="C71" i="41"/>
  <c r="C563" i="41"/>
  <c r="F338" i="41"/>
  <c r="F179" i="41"/>
  <c r="C310" i="41"/>
  <c r="C272" i="41"/>
  <c r="C325" i="41"/>
  <c r="F316" i="41"/>
  <c r="C211" i="41"/>
  <c r="D35" i="39"/>
  <c r="G78" i="29"/>
  <c r="D27" i="29"/>
  <c r="B27" i="29"/>
  <c r="E27" i="29" s="1"/>
  <c r="D154" i="29"/>
  <c r="B154" i="29"/>
  <c r="E154" i="29" s="1"/>
  <c r="G154" i="29"/>
  <c r="D143" i="29"/>
  <c r="G143" i="29"/>
  <c r="B143" i="29"/>
  <c r="E143" i="29" s="1"/>
  <c r="G137" i="29"/>
  <c r="D137" i="29"/>
  <c r="G66" i="29"/>
  <c r="G113" i="29"/>
  <c r="C99" i="41"/>
  <c r="F633" i="41"/>
  <c r="C592" i="41"/>
  <c r="F512" i="41"/>
  <c r="F483" i="41"/>
  <c r="C209" i="41"/>
  <c r="F531" i="41"/>
  <c r="F303" i="41"/>
  <c r="C387" i="41"/>
  <c r="C432" i="41"/>
  <c r="C279" i="41"/>
  <c r="F487" i="41"/>
  <c r="C43" i="41"/>
  <c r="C666" i="41"/>
  <c r="F507" i="41"/>
  <c r="F270" i="41"/>
  <c r="F187" i="41"/>
  <c r="F139" i="41"/>
  <c r="C276" i="41"/>
  <c r="F444" i="41"/>
  <c r="C633" i="41"/>
  <c r="C369" i="41"/>
  <c r="C125" i="41"/>
  <c r="F215" i="41"/>
  <c r="F623" i="41"/>
  <c r="C223" i="41"/>
  <c r="F627" i="41"/>
  <c r="F308" i="41"/>
  <c r="C709" i="41"/>
  <c r="F264" i="41"/>
  <c r="F85" i="41"/>
  <c r="F544" i="41"/>
  <c r="C174" i="41"/>
  <c r="F652" i="41"/>
  <c r="C17" i="41"/>
  <c r="C40" i="41"/>
  <c r="C623" i="41"/>
  <c r="F581" i="41"/>
  <c r="F98" i="41"/>
  <c r="F190" i="41"/>
  <c r="C348" i="41"/>
  <c r="C36" i="41"/>
  <c r="F369" i="41"/>
  <c r="C28" i="41"/>
  <c r="F107" i="41"/>
  <c r="F142" i="41"/>
  <c r="C162" i="41"/>
  <c r="F658" i="41"/>
  <c r="C660" i="41"/>
  <c r="F511" i="41"/>
  <c r="C467" i="41"/>
  <c r="C460" i="41"/>
  <c r="F441" i="41"/>
  <c r="F699" i="41"/>
  <c r="C47" i="41"/>
  <c r="F655" i="41"/>
  <c r="F194" i="41"/>
  <c r="C167" i="41"/>
  <c r="F88" i="41"/>
  <c r="C533" i="41"/>
  <c r="C189" i="41"/>
  <c r="C117" i="41"/>
  <c r="C434" i="41"/>
  <c r="F267" i="41"/>
  <c r="F394" i="41"/>
  <c r="C362" i="41"/>
  <c r="C50" i="41"/>
  <c r="F84" i="41"/>
  <c r="F212" i="41"/>
  <c r="C490" i="41"/>
  <c r="F96" i="41"/>
  <c r="C78" i="41"/>
  <c r="F183" i="41"/>
  <c r="F364" i="41"/>
  <c r="C500" i="41"/>
  <c r="C642" i="41"/>
  <c r="F213" i="41"/>
  <c r="F645" i="41"/>
  <c r="F453" i="41"/>
  <c r="F349" i="41"/>
  <c r="F567" i="41"/>
  <c r="F528" i="41"/>
  <c r="F64" i="41"/>
  <c r="F302" i="41"/>
  <c r="C130" i="41"/>
  <c r="F585" i="41"/>
  <c r="C229" i="41"/>
  <c r="F112" i="41"/>
  <c r="F282" i="41"/>
  <c r="F415" i="41"/>
  <c r="F362" i="41"/>
  <c r="C531" i="41"/>
  <c r="F382" i="41"/>
  <c r="C360" i="41"/>
  <c r="F79" i="41"/>
  <c r="F557" i="41"/>
  <c r="F491" i="41"/>
  <c r="F220" i="41"/>
  <c r="F692" i="41"/>
  <c r="C674" i="41"/>
  <c r="C637" i="41"/>
  <c r="F280" i="41"/>
  <c r="C33" i="41"/>
  <c r="F426" i="41"/>
  <c r="F357" i="41"/>
  <c r="F709" i="41"/>
  <c r="F105" i="41"/>
  <c r="C679" i="41"/>
  <c r="F374" i="41"/>
  <c r="C504" i="41"/>
  <c r="C634" i="41"/>
  <c r="F470" i="41"/>
  <c r="C122" i="41"/>
  <c r="F689" i="41"/>
  <c r="F298" i="41"/>
  <c r="F332" i="41"/>
  <c r="C77" i="41"/>
  <c r="B28" i="39"/>
  <c r="E28" i="39" s="1"/>
  <c r="G28" i="39"/>
  <c r="B20" i="29"/>
  <c r="E20" i="29" s="1"/>
  <c r="G20" i="29"/>
  <c r="G25" i="39"/>
  <c r="C374" i="41"/>
  <c r="C425" i="41"/>
  <c r="F58" i="41"/>
  <c r="C420" i="41"/>
  <c r="C243" i="41"/>
  <c r="C613" i="41"/>
  <c r="F562" i="41"/>
  <c r="C95" i="41"/>
  <c r="F500" i="41"/>
  <c r="C328" i="41"/>
  <c r="F61" i="41"/>
  <c r="C661" i="41"/>
  <c r="C436" i="41"/>
  <c r="C384" i="41"/>
  <c r="F227" i="41"/>
  <c r="C197" i="41"/>
  <c r="F368" i="41"/>
  <c r="F192" i="41"/>
  <c r="C365" i="41"/>
  <c r="C270" i="41"/>
  <c r="C137" i="41"/>
  <c r="C380" i="41"/>
  <c r="F301" i="41"/>
  <c r="F14" i="41"/>
  <c r="F363" i="41"/>
  <c r="C418" i="41"/>
  <c r="C485" i="41"/>
  <c r="F492" i="41"/>
  <c r="C498" i="41"/>
  <c r="C242" i="41"/>
  <c r="C323" i="41"/>
  <c r="F341" i="41"/>
  <c r="F147" i="41"/>
  <c r="C521" i="41"/>
  <c r="C25" i="41"/>
  <c r="C46" i="41"/>
  <c r="C684" i="41"/>
  <c r="C84" i="41"/>
  <c r="F111" i="41"/>
  <c r="F373" i="41"/>
  <c r="F19" i="41"/>
  <c r="F131" i="41"/>
  <c r="C394" i="41"/>
  <c r="C241" i="41"/>
  <c r="C198" i="41"/>
  <c r="C131" i="41"/>
  <c r="F219" i="41"/>
  <c r="F51" i="41"/>
  <c r="F446" i="41"/>
  <c r="F149" i="41"/>
  <c r="C351" i="41"/>
  <c r="C127" i="41"/>
  <c r="C457" i="41"/>
  <c r="F57" i="41"/>
  <c r="C508" i="41"/>
  <c r="C414" i="41"/>
  <c r="C451" i="41"/>
  <c r="C385" i="41"/>
  <c r="C353" i="41"/>
  <c r="F687" i="41"/>
  <c r="F48" i="41"/>
  <c r="C21" i="41"/>
  <c r="C320" i="41"/>
  <c r="C444" i="41"/>
  <c r="C604" i="41"/>
  <c r="F611" i="41"/>
  <c r="C390" i="41"/>
  <c r="F295" i="41"/>
  <c r="F75" i="41"/>
  <c r="C422" i="41"/>
  <c r="F435" i="41"/>
  <c r="F243" i="41"/>
  <c r="F137" i="41"/>
  <c r="C100" i="41"/>
  <c r="F530" i="41"/>
  <c r="C187" i="41"/>
  <c r="C15" i="41"/>
  <c r="F156" i="41"/>
  <c r="F411" i="41"/>
  <c r="C475" i="41"/>
  <c r="F136" i="41"/>
  <c r="F461" i="41"/>
  <c r="F66" i="41"/>
  <c r="F429" i="41"/>
  <c r="C675" i="41"/>
  <c r="C336" i="41"/>
  <c r="C378" i="41"/>
  <c r="F516" i="41"/>
  <c r="F56" i="41"/>
  <c r="C492" i="41"/>
  <c r="F574" i="41"/>
  <c r="C129" i="41"/>
  <c r="C366" i="41"/>
  <c r="C699" i="41"/>
  <c r="C219" i="41"/>
  <c r="C24" i="41"/>
  <c r="C711" i="41"/>
  <c r="C495" i="41"/>
  <c r="C585" i="41"/>
  <c r="C239" i="41"/>
  <c r="C524" i="41"/>
  <c r="F596" i="41"/>
  <c r="F15" i="41"/>
  <c r="F26" i="41"/>
  <c r="C690" i="41"/>
  <c r="C673" i="41"/>
  <c r="F380" i="41"/>
  <c r="F628" i="41"/>
  <c r="F680" i="41"/>
  <c r="C388" i="41"/>
  <c r="C147" i="41"/>
  <c r="C600" i="41"/>
  <c r="C409" i="41"/>
  <c r="C170" i="41"/>
  <c r="F200" i="41"/>
  <c r="F630" i="41"/>
  <c r="F695" i="41"/>
  <c r="F155" i="41"/>
  <c r="C132" i="41"/>
  <c r="C441" i="41"/>
  <c r="F468" i="41"/>
  <c r="C669" i="41"/>
  <c r="C549" i="41"/>
  <c r="F36" i="41"/>
  <c r="F175" i="41"/>
  <c r="C66" i="41"/>
  <c r="C652" i="41"/>
  <c r="F95" i="41"/>
  <c r="F293" i="41"/>
  <c r="F624" i="41"/>
  <c r="F570" i="41"/>
  <c r="C417" i="41"/>
  <c r="C347" i="41"/>
  <c r="F667" i="41"/>
  <c r="C363" i="41"/>
  <c r="F124" i="41"/>
  <c r="C315" i="41"/>
  <c r="C213" i="41"/>
  <c r="C298" i="41"/>
  <c r="F217" i="41"/>
  <c r="C262" i="41"/>
  <c r="F582" i="41"/>
  <c r="C22" i="41"/>
  <c r="F168" i="41"/>
  <c r="F690" i="41"/>
  <c r="F272" i="41"/>
  <c r="C27" i="41"/>
  <c r="F181" i="41"/>
  <c r="F210" i="41"/>
  <c r="C573" i="41"/>
  <c r="F675" i="41"/>
  <c r="F334" i="41"/>
  <c r="C548" i="41"/>
  <c r="C154" i="41"/>
  <c r="F204" i="41"/>
  <c r="F410" i="41"/>
  <c r="F642" i="41"/>
  <c r="F412" i="41"/>
  <c r="F266" i="41"/>
  <c r="F196" i="41"/>
  <c r="C464" i="41"/>
  <c r="C63" i="41"/>
  <c r="C56" i="41"/>
  <c r="F620" i="41"/>
  <c r="C706" i="41"/>
  <c r="F65" i="41"/>
  <c r="F361" i="41"/>
  <c r="F231" i="41"/>
  <c r="C389" i="41"/>
  <c r="C247" i="41"/>
  <c r="F370" i="41"/>
  <c r="C522" i="41"/>
  <c r="F659" i="41"/>
  <c r="F176" i="41"/>
  <c r="C503" i="41"/>
  <c r="C538" i="41"/>
  <c r="C542" i="41"/>
  <c r="C186" i="41"/>
  <c r="F27" i="41"/>
  <c r="F233" i="41"/>
  <c r="F676" i="41"/>
  <c r="C519" i="41"/>
  <c r="C588" i="41"/>
  <c r="C196" i="41"/>
  <c r="C371" i="41"/>
  <c r="C233" i="41"/>
  <c r="C428" i="41"/>
  <c r="D32" i="39"/>
  <c r="B31" i="39"/>
  <c r="E31" i="39" s="1"/>
  <c r="D31" i="39"/>
  <c r="G31" i="39"/>
  <c r="I129" i="11"/>
  <c r="I130" i="11" s="1"/>
  <c r="C532" i="41"/>
  <c r="C343" i="41"/>
  <c r="C246" i="41"/>
  <c r="F608" i="41"/>
  <c r="F330" i="41"/>
  <c r="F431" i="41"/>
  <c r="C177" i="41"/>
  <c r="F547" i="41"/>
  <c r="F193" i="41"/>
  <c r="C678" i="41"/>
  <c r="C473" i="41"/>
  <c r="F292" i="41"/>
  <c r="F447" i="41"/>
  <c r="F400" i="41"/>
  <c r="F165" i="41"/>
  <c r="F381" i="41"/>
  <c r="C364" i="41"/>
  <c r="C253" i="41"/>
  <c r="F163" i="41"/>
  <c r="F145" i="41"/>
  <c r="F157" i="41"/>
  <c r="F189" i="41"/>
  <c r="C403" i="41"/>
  <c r="C407" i="41"/>
  <c r="F258" i="41"/>
  <c r="C507" i="41"/>
  <c r="F617" i="41"/>
  <c r="F366" i="41"/>
  <c r="F365" i="41"/>
  <c r="C295" i="41"/>
  <c r="F561" i="41"/>
  <c r="C103" i="41"/>
  <c r="F141" i="41"/>
  <c r="C612" i="41"/>
  <c r="C18" i="41"/>
  <c r="F402" i="41"/>
  <c r="C481" i="41"/>
  <c r="C703" i="41"/>
  <c r="F481" i="41"/>
  <c r="C248" i="41"/>
  <c r="C708" i="41"/>
  <c r="F47" i="41"/>
  <c r="C644" i="41"/>
  <c r="C461" i="41"/>
  <c r="F185" i="41"/>
  <c r="C586" i="41"/>
  <c r="F454" i="41"/>
  <c r="C501" i="41"/>
  <c r="C622" i="41"/>
  <c r="C614" i="41"/>
  <c r="F253" i="41"/>
  <c r="C274" i="41"/>
  <c r="F325" i="41"/>
  <c r="F240" i="41"/>
  <c r="C309" i="41"/>
  <c r="C29" i="41"/>
  <c r="F152" i="41"/>
  <c r="C686" i="41"/>
  <c r="C330" i="41"/>
  <c r="C579" i="41"/>
  <c r="C62" i="41"/>
  <c r="C145" i="41"/>
  <c r="C415" i="41"/>
  <c r="C401" i="41"/>
  <c r="C257" i="41"/>
  <c r="F322" i="41"/>
  <c r="F328" i="41"/>
  <c r="C630" i="41"/>
  <c r="F392" i="41"/>
  <c r="F318" i="41"/>
  <c r="C101" i="41"/>
  <c r="C527" i="41"/>
  <c r="C80" i="41"/>
  <c r="C121" i="41"/>
  <c r="C208" i="41"/>
  <c r="F643" i="41"/>
  <c r="F597" i="41"/>
  <c r="C85" i="41"/>
  <c r="F161" i="41"/>
  <c r="F539" i="41"/>
  <c r="F314" i="41"/>
  <c r="C359" i="41"/>
  <c r="C659" i="41"/>
  <c r="C539" i="41"/>
  <c r="C180" i="41"/>
  <c r="C152" i="41"/>
  <c r="F514" i="41"/>
  <c r="F133" i="41"/>
  <c r="F285" i="41"/>
  <c r="C354" i="41"/>
  <c r="C564" i="41"/>
  <c r="C49" i="41"/>
  <c r="F263" i="41"/>
  <c r="F569" i="41"/>
  <c r="C73" i="41"/>
  <c r="F203" i="41"/>
  <c r="F67" i="41"/>
  <c r="F327" i="41"/>
  <c r="C126" i="41"/>
  <c r="C338" i="41"/>
  <c r="F456" i="41"/>
  <c r="F510" i="41"/>
  <c r="D488" i="41"/>
  <c r="L488" i="41"/>
  <c r="B488" i="41"/>
  <c r="G488" i="41"/>
  <c r="B20" i="41"/>
  <c r="D149" i="41"/>
  <c r="D449" i="41"/>
  <c r="G449" i="41"/>
  <c r="D98" i="41"/>
  <c r="B497" i="41"/>
  <c r="D273" i="41"/>
  <c r="G273" i="41"/>
  <c r="B273" i="41"/>
  <c r="L273" i="41"/>
  <c r="G19" i="41"/>
  <c r="L19" i="41"/>
  <c r="B572" i="41"/>
  <c r="G572" i="41"/>
  <c r="D568" i="41"/>
  <c r="G318" i="41"/>
  <c r="B318" i="41"/>
  <c r="G668" i="41"/>
  <c r="L668" i="41"/>
  <c r="L97" i="41"/>
  <c r="B340" i="41"/>
  <c r="L340" i="41"/>
  <c r="L141" i="41"/>
  <c r="D141" i="41"/>
  <c r="L235" i="41"/>
  <c r="G692" i="41"/>
  <c r="B20" i="39"/>
  <c r="E20" i="39" s="1"/>
  <c r="D694" i="41"/>
  <c r="B694" i="41"/>
  <c r="B87" i="41"/>
  <c r="G687" i="41"/>
  <c r="B687" i="41"/>
  <c r="L255" i="41"/>
  <c r="G255" i="41"/>
  <c r="B255" i="41"/>
  <c r="D255" i="41"/>
  <c r="B124" i="41"/>
  <c r="G124" i="41"/>
  <c r="B89" i="41"/>
  <c r="G89" i="41"/>
  <c r="D110" i="41"/>
  <c r="G110" i="41"/>
  <c r="G621" i="41"/>
  <c r="G163" i="41"/>
  <c r="L286" i="41"/>
  <c r="D19" i="29"/>
  <c r="G136" i="29"/>
  <c r="B136" i="29"/>
  <c r="E136" i="29" s="1"/>
  <c r="D136" i="29"/>
  <c r="D26" i="29"/>
  <c r="B26" i="29"/>
  <c r="E26" i="29" s="1"/>
  <c r="G26" i="29"/>
  <c r="D63" i="29"/>
  <c r="D117" i="29"/>
  <c r="G117" i="29"/>
  <c r="B117" i="29"/>
  <c r="E117" i="29" s="1"/>
  <c r="D36" i="29"/>
  <c r="B74" i="29"/>
  <c r="E74" i="29" s="1"/>
  <c r="G74" i="29"/>
  <c r="D74" i="29"/>
  <c r="B31" i="29"/>
  <c r="E31" i="29" s="1"/>
  <c r="G31" i="29"/>
  <c r="D31" i="29"/>
  <c r="G150" i="29"/>
  <c r="D150" i="29"/>
  <c r="B150" i="29"/>
  <c r="E150" i="29" s="1"/>
  <c r="G131" i="29"/>
  <c r="G105" i="29"/>
  <c r="G44" i="29"/>
  <c r="G69" i="29"/>
  <c r="B69" i="29"/>
  <c r="E69" i="29" s="1"/>
  <c r="D69" i="29"/>
  <c r="G153" i="29"/>
  <c r="G43" i="29"/>
  <c r="C396" i="41"/>
  <c r="F442" i="41"/>
  <c r="C327" i="41"/>
  <c r="F577" i="41"/>
  <c r="F629" i="41"/>
  <c r="F296" i="41"/>
  <c r="C51" i="41"/>
  <c r="F466" i="41"/>
  <c r="F331" i="41"/>
  <c r="F275" i="41"/>
  <c r="F324" i="41"/>
  <c r="F586" i="41"/>
  <c r="F616" i="41"/>
  <c r="J26" i="39"/>
  <c r="H26" i="39"/>
  <c r="I26" i="39"/>
  <c r="F17" i="41"/>
  <c r="C194" i="41"/>
  <c r="C54" i="41"/>
  <c r="F583" i="41"/>
  <c r="C75" i="41"/>
  <c r="F305" i="41"/>
  <c r="C486" i="41"/>
  <c r="C23" i="41"/>
  <c r="F681" i="41"/>
  <c r="C34" i="41"/>
  <c r="C303" i="41"/>
  <c r="C72" i="41"/>
  <c r="F102" i="41"/>
  <c r="F529" i="41"/>
  <c r="F482" i="41"/>
  <c r="C269" i="41"/>
  <c r="C520" i="41"/>
  <c r="F460" i="41"/>
  <c r="C161" i="41"/>
  <c r="F70" i="41"/>
  <c r="F255" i="41"/>
  <c r="C92" i="41"/>
  <c r="C313" i="41"/>
  <c r="C631" i="41"/>
  <c r="C663" i="41"/>
  <c r="F249" i="41"/>
  <c r="C106" i="41"/>
  <c r="C404" i="41"/>
  <c r="C605" i="41"/>
  <c r="C561" i="41"/>
  <c r="F495" i="41"/>
  <c r="C627" i="41"/>
  <c r="F508" i="41"/>
  <c r="F465" i="41"/>
  <c r="F130" i="41"/>
  <c r="F50" i="41"/>
  <c r="C483" i="41"/>
  <c r="F696" i="41"/>
  <c r="F610" i="41"/>
  <c r="F201" i="41"/>
  <c r="C267" i="41"/>
  <c r="F360" i="41"/>
  <c r="C683" i="41"/>
  <c r="C178" i="41"/>
  <c r="F221" i="41"/>
  <c r="F520" i="41"/>
  <c r="F250" i="41"/>
  <c r="F46" i="41"/>
  <c r="C562" i="41"/>
  <c r="C583" i="41"/>
  <c r="F294" i="41"/>
  <c r="F286" i="41"/>
  <c r="F169" i="41"/>
  <c r="F53" i="41"/>
  <c r="C86" i="41"/>
  <c r="F228" i="41"/>
  <c r="C462" i="41"/>
  <c r="F216" i="41"/>
  <c r="F144" i="41"/>
  <c r="F708" i="41"/>
  <c r="C399" i="41"/>
  <c r="F666" i="41"/>
  <c r="C324" i="41"/>
  <c r="F344" i="41"/>
  <c r="C625" i="41"/>
  <c r="D33" i="39"/>
  <c r="G33" i="39"/>
  <c r="B33" i="39"/>
  <c r="E33" i="39" s="1"/>
  <c r="B21" i="39"/>
  <c r="E21" i="39" s="1"/>
  <c r="D21" i="39"/>
  <c r="G21" i="39"/>
  <c r="F306" i="41"/>
  <c r="F654" i="41"/>
  <c r="F104" i="41"/>
  <c r="C297" i="41"/>
  <c r="C120" i="41"/>
  <c r="F671" i="41"/>
  <c r="C107" i="41"/>
  <c r="C183" i="41"/>
  <c r="C81" i="41"/>
  <c r="F541" i="41"/>
  <c r="F497" i="41"/>
  <c r="C705" i="41"/>
  <c r="F436" i="41"/>
  <c r="F329" i="41"/>
  <c r="F127" i="41"/>
  <c r="C450" i="41"/>
  <c r="C195" i="41"/>
  <c r="F352" i="41"/>
  <c r="C128" i="41"/>
  <c r="F674" i="41"/>
  <c r="C173" i="41"/>
  <c r="F651" i="41"/>
  <c r="C244" i="41"/>
  <c r="C288" i="41"/>
  <c r="C545" i="41"/>
  <c r="C289" i="41"/>
  <c r="C653" i="41"/>
  <c r="F493" i="41"/>
  <c r="F73" i="41"/>
  <c r="F118" i="41"/>
  <c r="F609" i="41"/>
  <c r="F515" i="41"/>
  <c r="F397" i="41"/>
  <c r="F434" i="41"/>
  <c r="F159" i="41"/>
  <c r="C175" i="41"/>
  <c r="C307" i="41"/>
  <c r="F417" i="41"/>
  <c r="C41" i="41"/>
  <c r="C466" i="41"/>
  <c r="F445" i="41"/>
  <c r="F580" i="41"/>
  <c r="C569" i="41"/>
  <c r="F277" i="41"/>
  <c r="C108" i="41"/>
  <c r="C109" i="41"/>
  <c r="F173" i="41"/>
  <c r="F49" i="41"/>
  <c r="F119" i="41"/>
  <c r="F635" i="41"/>
  <c r="C148" i="41"/>
  <c r="C376" i="41"/>
  <c r="F494" i="41"/>
  <c r="C382" i="41"/>
  <c r="C629" i="41"/>
  <c r="C375" i="41"/>
  <c r="C707" i="41"/>
  <c r="F326" i="41"/>
  <c r="F390" i="41"/>
  <c r="C530" i="41"/>
  <c r="C456" i="41"/>
  <c r="C201" i="41"/>
  <c r="C96" i="41"/>
  <c r="F248" i="41"/>
  <c r="C111" i="41"/>
  <c r="F568" i="41"/>
  <c r="F439" i="41"/>
  <c r="F35" i="41"/>
  <c r="F669" i="41"/>
  <c r="C76" i="41"/>
  <c r="F703" i="41"/>
  <c r="F197" i="41"/>
  <c r="C537" i="41"/>
  <c r="C552" i="41"/>
  <c r="F564" i="41"/>
  <c r="F191" i="41"/>
  <c r="F177" i="41"/>
  <c r="D104" i="29"/>
  <c r="D158" i="29"/>
  <c r="B158" i="29"/>
  <c r="E158" i="29" s="1"/>
  <c r="G158" i="29"/>
  <c r="B40" i="29"/>
  <c r="E40" i="29" s="1"/>
  <c r="G148" i="29"/>
  <c r="D148" i="29"/>
  <c r="B148" i="29"/>
  <c r="E148" i="29" s="1"/>
  <c r="G55" i="29"/>
  <c r="B55" i="29"/>
  <c r="E55" i="29" s="1"/>
  <c r="B50" i="29"/>
  <c r="E50" i="29" s="1"/>
  <c r="D50" i="29"/>
  <c r="G50" i="29"/>
  <c r="D37" i="29"/>
  <c r="B24" i="29"/>
  <c r="E24" i="29" s="1"/>
  <c r="B165" i="29"/>
  <c r="E165" i="29" s="1"/>
  <c r="B139" i="29"/>
  <c r="E139" i="29" s="1"/>
  <c r="G83" i="29"/>
  <c r="B83" i="29"/>
  <c r="E83" i="29" s="1"/>
  <c r="D47" i="29"/>
  <c r="G47" i="29"/>
  <c r="G53" i="29"/>
  <c r="D53" i="29"/>
  <c r="B53" i="29"/>
  <c r="E53" i="29" s="1"/>
  <c r="B147" i="29"/>
  <c r="E147" i="29" s="1"/>
  <c r="D147" i="29"/>
  <c r="G147" i="29"/>
  <c r="B126" i="29"/>
  <c r="E126" i="29" s="1"/>
  <c r="G126" i="29"/>
  <c r="D126" i="29"/>
  <c r="D93" i="29"/>
  <c r="G93" i="29"/>
  <c r="B93" i="29"/>
  <c r="E93" i="29" s="1"/>
  <c r="D64" i="29"/>
  <c r="G101" i="29"/>
  <c r="D101" i="29"/>
  <c r="B101" i="29"/>
  <c r="E101" i="29" s="1"/>
  <c r="G32" i="29"/>
  <c r="G116" i="29"/>
  <c r="B116" i="29"/>
  <c r="E116" i="29" s="1"/>
  <c r="D116" i="29"/>
  <c r="D157" i="29"/>
  <c r="B157" i="29"/>
  <c r="E157" i="29" s="1"/>
  <c r="G157" i="29"/>
  <c r="D97" i="29"/>
  <c r="G67" i="29"/>
  <c r="G81" i="29"/>
  <c r="G111" i="29"/>
  <c r="B111" i="29"/>
  <c r="E111" i="29" s="1"/>
  <c r="B133" i="29"/>
  <c r="E133" i="29" s="1"/>
  <c r="H129" i="11"/>
  <c r="H130" i="11" s="1"/>
  <c r="C252" i="41"/>
  <c r="F135" i="41"/>
  <c r="F605" i="41"/>
  <c r="F16" i="41"/>
  <c r="F278" i="41"/>
  <c r="F87" i="41"/>
  <c r="F409" i="41"/>
  <c r="F448" i="41"/>
  <c r="C266" i="41"/>
  <c r="C214" i="41"/>
  <c r="F100" i="41"/>
  <c r="F640" i="41"/>
  <c r="F559" i="41"/>
  <c r="C142" i="41"/>
  <c r="F469" i="41"/>
  <c r="C305" i="41"/>
  <c r="C395" i="41"/>
  <c r="C316" i="41"/>
  <c r="C509" i="41"/>
  <c r="F391" i="41"/>
  <c r="F202" i="41"/>
  <c r="C582" i="41"/>
  <c r="F427" i="41"/>
  <c r="F657" i="41"/>
  <c r="F166" i="41"/>
  <c r="F315" i="41"/>
  <c r="F599" i="41"/>
  <c r="C560" i="41"/>
  <c r="C647" i="41"/>
  <c r="F21" i="41"/>
  <c r="F386" i="41"/>
  <c r="F162" i="41"/>
  <c r="C534" i="41"/>
  <c r="F486" i="41"/>
  <c r="C559" i="41"/>
  <c r="C640" i="41"/>
  <c r="C168" i="41"/>
  <c r="C90" i="41"/>
  <c r="C412" i="41"/>
  <c r="C58" i="41"/>
  <c r="C646" i="41"/>
  <c r="F310" i="41"/>
  <c r="C381" i="41"/>
  <c r="F488" i="41"/>
  <c r="F44" i="41"/>
  <c r="F443" i="41"/>
  <c r="F372" i="41"/>
  <c r="C540" i="41"/>
  <c r="F589" i="41"/>
  <c r="F207" i="41"/>
  <c r="C547" i="41"/>
  <c r="C112" i="41"/>
  <c r="F154" i="41"/>
  <c r="F662" i="41"/>
  <c r="F455" i="41"/>
  <c r="F450" i="41"/>
  <c r="C392" i="41"/>
  <c r="F404" i="41"/>
  <c r="F28" i="41"/>
  <c r="C300" i="41"/>
  <c r="C610" i="41"/>
  <c r="C225" i="41"/>
  <c r="C237" i="41"/>
  <c r="F393" i="41"/>
  <c r="C35" i="41"/>
  <c r="F387" i="41"/>
  <c r="C567" i="41"/>
  <c r="C402" i="41"/>
  <c r="C188" i="41"/>
  <c r="F474" i="41"/>
  <c r="F273" i="41"/>
  <c r="C506" i="41"/>
  <c r="F317" i="41"/>
  <c r="F679" i="41"/>
  <c r="F480" i="41"/>
  <c r="F452" i="41"/>
  <c r="C377" i="41"/>
  <c r="C55" i="41"/>
  <c r="F518" i="41"/>
  <c r="C590" i="41"/>
  <c r="F536" i="41"/>
  <c r="F313" i="41"/>
  <c r="F158" i="41"/>
  <c r="C480" i="41"/>
  <c r="C430" i="41"/>
  <c r="F262" i="41"/>
  <c r="C60" i="41"/>
  <c r="C293" i="41"/>
  <c r="C514" i="41"/>
  <c r="F396" i="41"/>
  <c r="C550" i="41"/>
  <c r="C641" i="41"/>
  <c r="C558" i="41"/>
  <c r="F115" i="41"/>
  <c r="C13" i="41"/>
  <c r="F300" i="41"/>
  <c r="C102" i="41"/>
  <c r="C212" i="41"/>
  <c r="C523" i="41"/>
  <c r="F644" i="41"/>
  <c r="F527" i="41"/>
  <c r="F247" i="41"/>
  <c r="C681" i="41"/>
  <c r="F42" i="41"/>
  <c r="F506" i="41"/>
  <c r="F543" i="41"/>
  <c r="F542" i="41"/>
  <c r="C518" i="41"/>
  <c r="F522" i="41"/>
  <c r="C231" i="41"/>
  <c r="F108" i="41"/>
  <c r="F33" i="41"/>
  <c r="C398" i="41"/>
  <c r="C510" i="41"/>
  <c r="F632" i="41"/>
  <c r="C608" i="41"/>
  <c r="C333" i="41"/>
  <c r="F172" i="41"/>
  <c r="F101" i="41"/>
  <c r="F650" i="41"/>
  <c r="C260" i="41"/>
  <c r="F323" i="41"/>
  <c r="F13" i="41"/>
  <c r="C589" i="41"/>
  <c r="C31" i="41"/>
  <c r="F174" i="41"/>
  <c r="C220" i="41"/>
  <c r="C443" i="41"/>
  <c r="C172" i="41"/>
  <c r="C617" i="41"/>
  <c r="C413" i="41"/>
  <c r="F283" i="41"/>
  <c r="C93" i="41"/>
  <c r="F259" i="41"/>
  <c r="C607" i="41"/>
  <c r="C133" i="41"/>
  <c r="C302" i="41"/>
  <c r="C411" i="41"/>
  <c r="F405" i="41"/>
  <c r="F311" i="41"/>
  <c r="F353" i="41"/>
  <c r="F592" i="41"/>
  <c r="F150" i="41"/>
  <c r="C609" i="41"/>
  <c r="F546" i="41"/>
  <c r="C192" i="41"/>
  <c r="F343" i="41"/>
  <c r="F350" i="41"/>
  <c r="F97" i="41"/>
  <c r="F579" i="41"/>
  <c r="C249" i="41"/>
  <c r="F60" i="41"/>
  <c r="C44" i="41"/>
  <c r="F525" i="41"/>
  <c r="F691" i="41"/>
  <c r="F521" i="41"/>
  <c r="C287" i="41"/>
  <c r="C144" i="41"/>
  <c r="C292" i="41"/>
  <c r="C465" i="41"/>
  <c r="C349" i="41"/>
  <c r="C427" i="41"/>
  <c r="F704" i="41"/>
  <c r="C693" i="41"/>
  <c r="F647" i="41"/>
  <c r="F99" i="41"/>
  <c r="C386" i="41"/>
  <c r="C123" i="41"/>
  <c r="F205" i="41"/>
  <c r="C489" i="41"/>
  <c r="F359" i="41"/>
  <c r="C667" i="41"/>
  <c r="C379" i="41"/>
  <c r="F254" i="41"/>
  <c r="C576" i="41"/>
  <c r="F307" i="41"/>
  <c r="C440" i="41"/>
  <c r="F319" i="41"/>
  <c r="C254" i="41"/>
  <c r="C584" i="41"/>
  <c r="F125" i="41"/>
  <c r="F40" i="41"/>
  <c r="C689" i="41"/>
  <c r="F140" i="41"/>
  <c r="C512" i="41"/>
  <c r="F490" i="41"/>
  <c r="C150" i="41"/>
  <c r="F701" i="41"/>
  <c r="C226" i="41"/>
  <c r="C79" i="41"/>
  <c r="F32" i="41"/>
  <c r="C346" i="41"/>
  <c r="C59" i="41"/>
  <c r="C372" i="41"/>
  <c r="F467" i="41"/>
  <c r="C118" i="41"/>
  <c r="C357" i="41"/>
  <c r="C639" i="41"/>
  <c r="C454" i="41"/>
  <c r="F320" i="41"/>
  <c r="C626" i="41"/>
  <c r="F224" i="41"/>
  <c r="F356" i="41"/>
  <c r="F20" i="41"/>
  <c r="C234" i="41"/>
  <c r="F257" i="41"/>
  <c r="C620" i="41"/>
  <c r="C546" i="41"/>
  <c r="C91" i="41"/>
  <c r="F625" i="41"/>
  <c r="C176" i="41"/>
  <c r="F575" i="41"/>
  <c r="C210" i="41"/>
  <c r="C478" i="41"/>
  <c r="C437" i="41"/>
  <c r="C367" i="41"/>
  <c r="F636" i="41"/>
  <c r="C143" i="41"/>
  <c r="F464" i="41"/>
  <c r="C594" i="41"/>
  <c r="F384" i="41"/>
  <c r="C696" i="41"/>
  <c r="C299" i="41"/>
  <c r="F281" i="41"/>
  <c r="F401" i="41"/>
  <c r="C136" i="41"/>
  <c r="F424" i="41"/>
  <c r="F238" i="41"/>
  <c r="C471" i="41"/>
  <c r="F74" i="41"/>
  <c r="C228" i="41"/>
  <c r="F287" i="41"/>
  <c r="C268" i="41"/>
  <c r="F697" i="41"/>
  <c r="F590" i="41"/>
  <c r="C200" i="41"/>
  <c r="C487" i="41"/>
  <c r="C423" i="41"/>
  <c r="F476" i="41"/>
  <c r="F440" i="41"/>
  <c r="F355" i="41"/>
  <c r="F571" i="41"/>
  <c r="C701" i="41"/>
  <c r="F78" i="41"/>
  <c r="C670" i="41"/>
  <c r="C555" i="41"/>
  <c r="F710" i="41"/>
  <c r="C581" i="41"/>
  <c r="C217" i="41"/>
  <c r="F376" i="41"/>
  <c r="C155" i="41"/>
  <c r="C222" i="41"/>
  <c r="F291" i="41"/>
  <c r="F68" i="41"/>
  <c r="F198" i="41"/>
  <c r="C164" i="41"/>
  <c r="C698" i="41"/>
  <c r="C311" i="41"/>
  <c r="F548" i="41"/>
  <c r="C477" i="41"/>
  <c r="F389" i="41"/>
  <c r="F269" i="41"/>
  <c r="F505" i="41"/>
  <c r="F573" i="41"/>
  <c r="C662" i="41"/>
  <c r="C408" i="41"/>
  <c r="F519" i="41"/>
  <c r="F237" i="41"/>
  <c r="F333" i="41"/>
  <c r="F223" i="41"/>
  <c r="F268" i="41"/>
  <c r="F199" i="41"/>
  <c r="C68" i="41"/>
  <c r="F566" i="41"/>
  <c r="C218" i="41"/>
  <c r="F395" i="41"/>
  <c r="C48" i="41"/>
  <c r="C32" i="41"/>
  <c r="F289" i="41"/>
  <c r="F52" i="41"/>
  <c r="F184" i="41"/>
  <c r="C119" i="41"/>
  <c r="C153" i="41"/>
  <c r="C301" i="41"/>
  <c r="F572" i="41"/>
  <c r="F606" i="41"/>
  <c r="C171" i="41"/>
  <c r="C616" i="41"/>
  <c r="F407" i="41"/>
  <c r="C704" i="41"/>
  <c r="F208" i="41"/>
  <c r="C182" i="41"/>
  <c r="C505" i="41"/>
  <c r="F641" i="41"/>
  <c r="C606" i="41"/>
  <c r="C468" i="41"/>
  <c r="C602" i="41"/>
  <c r="F347" i="41"/>
  <c r="F225" i="41"/>
  <c r="C304" i="41"/>
  <c r="C664" i="41"/>
  <c r="F565" i="41"/>
  <c r="F656" i="41"/>
  <c r="F148" i="41"/>
  <c r="F399" i="41"/>
  <c r="F423" i="41"/>
  <c r="C61" i="41"/>
  <c r="F126" i="41"/>
  <c r="C433" i="41"/>
  <c r="C438" i="41"/>
  <c r="F375" i="41"/>
  <c r="C685" i="41"/>
  <c r="C232" i="41"/>
  <c r="F178" i="41"/>
  <c r="C410" i="41"/>
  <c r="C556" i="41"/>
  <c r="F30" i="41"/>
  <c r="F471" i="41"/>
  <c r="F117" i="41"/>
  <c r="C42" i="41"/>
  <c r="C655" i="41"/>
  <c r="F705" i="41"/>
  <c r="C648" i="41"/>
  <c r="C39" i="41"/>
  <c r="F678" i="41"/>
  <c r="C710" i="41"/>
  <c r="F77" i="41"/>
  <c r="F601" i="41"/>
  <c r="F138" i="41"/>
  <c r="C515" i="41"/>
  <c r="F419" i="41"/>
  <c r="C184" i="41"/>
  <c r="C230" i="41"/>
  <c r="F425" i="41"/>
  <c r="F449" i="41"/>
  <c r="F29" i="41"/>
  <c r="F621" i="41"/>
  <c r="C657" i="41"/>
  <c r="C439" i="41"/>
  <c r="F593" i="41"/>
  <c r="C329" i="41"/>
  <c r="C281" i="41"/>
  <c r="C421" i="41"/>
  <c r="F560" i="41"/>
  <c r="C114" i="41"/>
  <c r="F271" i="41"/>
  <c r="F72" i="41"/>
  <c r="C158" i="41"/>
  <c r="C45" i="41"/>
  <c r="C595" i="41"/>
  <c r="F170" i="41"/>
  <c r="C587" i="41"/>
  <c r="F339" i="41"/>
  <c r="C603" i="41"/>
  <c r="F526" i="41"/>
  <c r="C139" i="41"/>
  <c r="F595" i="41"/>
  <c r="F31" i="41"/>
  <c r="F23" i="41"/>
  <c r="C529" i="41"/>
  <c r="C69" i="41"/>
  <c r="C447" i="41"/>
  <c r="C146" i="41"/>
  <c r="C140" i="41"/>
  <c r="C250" i="41"/>
  <c r="C393" i="41"/>
  <c r="G56" i="29"/>
  <c r="D98" i="29"/>
  <c r="B98" i="29"/>
  <c r="E98" i="29" s="1"/>
  <c r="G98" i="29"/>
  <c r="D160" i="29"/>
  <c r="B160" i="29"/>
  <c r="E160" i="29" s="1"/>
  <c r="B48" i="29"/>
  <c r="E48" i="29" s="1"/>
  <c r="D87" i="29"/>
  <c r="G87" i="29"/>
  <c r="G135" i="29"/>
  <c r="D135" i="29"/>
  <c r="B135" i="29"/>
  <c r="E135" i="29" s="1"/>
  <c r="G125" i="29"/>
  <c r="B122" i="29"/>
  <c r="E122" i="29" s="1"/>
  <c r="G122" i="29"/>
  <c r="D122" i="29"/>
  <c r="G21" i="29"/>
  <c r="B21" i="29"/>
  <c r="E21" i="29" s="1"/>
  <c r="D34" i="29"/>
  <c r="G34" i="29"/>
  <c r="B34" i="29"/>
  <c r="E34" i="29" s="1"/>
  <c r="D102" i="29"/>
  <c r="G103" i="29"/>
  <c r="D103" i="29"/>
  <c r="B103" i="29"/>
  <c r="E103" i="29" s="1"/>
  <c r="B145" i="29"/>
  <c r="E145" i="29" s="1"/>
  <c r="D145" i="29"/>
  <c r="G35" i="29"/>
  <c r="B94" i="29"/>
  <c r="E94" i="29" s="1"/>
  <c r="G159" i="29"/>
  <c r="D159" i="29"/>
  <c r="B159" i="29"/>
  <c r="E159" i="29" s="1"/>
  <c r="G76" i="29"/>
  <c r="B76" i="29"/>
  <c r="E76" i="29" s="1"/>
  <c r="B106" i="29"/>
  <c r="E106" i="29" s="1"/>
  <c r="D106" i="29"/>
  <c r="G106" i="29"/>
  <c r="G25" i="29"/>
  <c r="D25" i="29"/>
  <c r="D118" i="29"/>
  <c r="B18" i="29"/>
  <c r="E18" i="29" s="1"/>
  <c r="D163" i="29"/>
  <c r="G163" i="29"/>
  <c r="B163" i="29"/>
  <c r="E163" i="29" s="1"/>
  <c r="B121" i="29"/>
  <c r="E121" i="29" s="1"/>
  <c r="D121" i="29"/>
  <c r="G121" i="29"/>
  <c r="D23" i="29"/>
  <c r="B146" i="29"/>
  <c r="E146" i="29" s="1"/>
  <c r="G146" i="29"/>
  <c r="D146" i="29"/>
  <c r="D58" i="29"/>
  <c r="G58" i="29"/>
  <c r="B58" i="29"/>
  <c r="E58" i="29" s="1"/>
  <c r="D75" i="29"/>
  <c r="B54" i="29"/>
  <c r="E54" i="29" s="1"/>
  <c r="F618" i="41"/>
  <c r="F406" i="41"/>
  <c r="F403" i="41"/>
  <c r="F321" i="41"/>
  <c r="C344" i="41"/>
  <c r="C636" i="41"/>
  <c r="C203" i="41"/>
  <c r="F55" i="41"/>
  <c r="F513" i="41"/>
  <c r="F558" i="41"/>
  <c r="F588" i="41"/>
  <c r="F24" i="41"/>
  <c r="C227" i="41"/>
  <c r="C285" i="41"/>
  <c r="C649" i="41"/>
  <c r="C14" i="41"/>
  <c r="C455" i="41"/>
  <c r="C216" i="41"/>
  <c r="F698" i="41"/>
  <c r="C356" i="41"/>
  <c r="C341" i="41"/>
  <c r="C115" i="41"/>
  <c r="F702" i="41"/>
  <c r="C334" i="41"/>
  <c r="C238" i="41"/>
  <c r="C574" i="41"/>
  <c r="C236" i="41"/>
  <c r="C207" i="41"/>
  <c r="C405" i="41"/>
  <c r="F517" i="41"/>
  <c r="F378" i="41"/>
  <c r="F584" i="41"/>
  <c r="F653" i="41"/>
  <c r="C597" i="41"/>
  <c r="F82" i="41"/>
  <c r="F251" i="41"/>
  <c r="C446" i="41"/>
  <c r="F421" i="41"/>
  <c r="F38" i="41"/>
  <c r="F86" i="41"/>
  <c r="F660" i="41"/>
  <c r="C65" i="41"/>
  <c r="C570" i="41"/>
  <c r="C528" i="41"/>
  <c r="C306" i="41"/>
  <c r="F377" i="41"/>
  <c r="C459" i="41"/>
  <c r="C88" i="41"/>
  <c r="F81" i="41"/>
  <c r="F383" i="41"/>
  <c r="F222" i="41"/>
  <c r="F422" i="41"/>
  <c r="F20" i="29"/>
  <c r="C17" i="29"/>
  <c r="F17" i="29"/>
  <c r="D18" i="39"/>
  <c r="G18" i="39"/>
  <c r="B18" i="39"/>
  <c r="E18" i="39" s="1"/>
  <c r="B149" i="29"/>
  <c r="E149" i="29" s="1"/>
  <c r="G149" i="29"/>
  <c r="D110" i="29"/>
  <c r="D140" i="29"/>
  <c r="G140" i="29"/>
  <c r="B140" i="29"/>
  <c r="E140" i="29" s="1"/>
  <c r="D95" i="29"/>
  <c r="B95" i="29"/>
  <c r="E95" i="29" s="1"/>
  <c r="G95" i="29"/>
  <c r="G29" i="29"/>
  <c r="D29" i="29"/>
  <c r="G52" i="29"/>
  <c r="B52" i="29"/>
  <c r="E52" i="29" s="1"/>
  <c r="D119" i="29"/>
  <c r="G119" i="29"/>
  <c r="B119" i="29"/>
  <c r="E119" i="29" s="1"/>
  <c r="G88" i="29"/>
  <c r="B88" i="29"/>
  <c r="E88" i="29" s="1"/>
  <c r="D88" i="29"/>
  <c r="D114" i="29"/>
  <c r="B161" i="29"/>
  <c r="E161" i="29" s="1"/>
  <c r="G161" i="29"/>
  <c r="D161" i="29"/>
  <c r="G49" i="29"/>
  <c r="B156" i="29"/>
  <c r="E156" i="29" s="1"/>
  <c r="G156" i="29"/>
  <c r="D156" i="29"/>
  <c r="B61" i="29"/>
  <c r="E61" i="29" s="1"/>
  <c r="D61" i="29"/>
  <c r="G61" i="29"/>
  <c r="B152" i="29"/>
  <c r="E152" i="29" s="1"/>
  <c r="G152" i="29"/>
  <c r="D152" i="29"/>
  <c r="B107" i="29"/>
  <c r="E107" i="29" s="1"/>
  <c r="D107" i="29"/>
  <c r="G107" i="29"/>
  <c r="G72" i="29"/>
  <c r="D72" i="29"/>
  <c r="B72" i="29"/>
  <c r="E72" i="29" s="1"/>
  <c r="D127" i="29"/>
  <c r="G134" i="29"/>
  <c r="D134" i="29"/>
  <c r="B134" i="29"/>
  <c r="E134" i="29" s="1"/>
  <c r="D80" i="29"/>
  <c r="B80" i="29"/>
  <c r="E80" i="29" s="1"/>
  <c r="G80" i="29"/>
  <c r="G33" i="29"/>
  <c r="B92" i="29"/>
  <c r="E92" i="29" s="1"/>
  <c r="G92" i="29"/>
  <c r="D92" i="29"/>
  <c r="B77" i="29"/>
  <c r="E77" i="29" s="1"/>
  <c r="G77" i="29"/>
  <c r="D77" i="29"/>
  <c r="D60" i="29"/>
  <c r="B60" i="29"/>
  <c r="E60" i="29" s="1"/>
  <c r="G60" i="29"/>
  <c r="B68" i="29"/>
  <c r="E68" i="29" s="1"/>
  <c r="B73" i="29"/>
  <c r="E73" i="29" s="1"/>
  <c r="D73" i="29"/>
  <c r="G73" i="29"/>
  <c r="D120" i="29"/>
  <c r="G120" i="29"/>
  <c r="B120" i="29"/>
  <c r="E120" i="29" s="1"/>
  <c r="B86" i="29"/>
  <c r="E86" i="29" s="1"/>
  <c r="G86" i="29"/>
  <c r="D86" i="29"/>
  <c r="B129" i="29"/>
  <c r="E129" i="29" s="1"/>
  <c r="D129" i="29"/>
  <c r="G129" i="29"/>
  <c r="G82" i="29"/>
  <c r="J125" i="11"/>
  <c r="F477" i="41"/>
  <c r="C541" i="41"/>
  <c r="C37" i="41"/>
  <c r="F626" i="41"/>
  <c r="C83" i="41"/>
  <c r="F160" i="41"/>
  <c r="C544" i="41"/>
  <c r="C70" i="41"/>
  <c r="C397" i="41"/>
  <c r="F41" i="41"/>
  <c r="F683" i="41"/>
  <c r="C651" i="41"/>
  <c r="C263" i="41"/>
  <c r="C635" i="41"/>
  <c r="C551" i="41"/>
  <c r="F538" i="41"/>
  <c r="C499" i="41"/>
  <c r="F76" i="41"/>
  <c r="F129" i="41"/>
  <c r="F367" i="41"/>
  <c r="F92" i="41"/>
  <c r="F345" i="41"/>
  <c r="C677" i="41"/>
  <c r="F498" i="41"/>
  <c r="F437" i="41"/>
  <c r="F451" i="41"/>
  <c r="F114" i="41"/>
  <c r="F206" i="41"/>
  <c r="C601" i="41"/>
  <c r="C368" i="41"/>
  <c r="F22" i="41"/>
  <c r="F459" i="41"/>
  <c r="F576" i="41"/>
  <c r="F62" i="41"/>
  <c r="F416" i="41"/>
  <c r="F478" i="41"/>
  <c r="C370" i="41"/>
  <c r="F309" i="41"/>
  <c r="C383" i="41"/>
  <c r="F535" i="41"/>
  <c r="C702" i="41"/>
  <c r="F619" i="41"/>
  <c r="F116" i="41"/>
  <c r="C275" i="41"/>
  <c r="F342" i="41"/>
  <c r="F346" i="41"/>
  <c r="F598" i="41"/>
  <c r="C671" i="41"/>
  <c r="C463" i="41"/>
  <c r="F351" i="41"/>
  <c r="C448" i="41"/>
  <c r="C700" i="41"/>
  <c r="C577" i="41"/>
  <c r="I22" i="39"/>
  <c r="H22" i="39"/>
  <c r="J22" i="39"/>
  <c r="I27" i="39"/>
  <c r="J27" i="39"/>
  <c r="D284" i="41" l="1"/>
  <c r="B638" i="41"/>
  <c r="D163" i="41"/>
  <c r="G593" i="41"/>
  <c r="B654" i="41"/>
  <c r="G286" i="41"/>
  <c r="B621" i="41"/>
  <c r="B51" i="29"/>
  <c r="E51" i="29" s="1"/>
  <c r="L284" i="41"/>
  <c r="B593" i="41"/>
  <c r="L654" i="41"/>
  <c r="L566" i="41"/>
  <c r="G128" i="29"/>
  <c r="L517" i="41"/>
  <c r="B39" i="29"/>
  <c r="E39" i="29" s="1"/>
  <c r="D204" i="41"/>
  <c r="D54" i="29"/>
  <c r="B23" i="29"/>
  <c r="E23" i="29" s="1"/>
  <c r="B132" i="29"/>
  <c r="E132" i="29" s="1"/>
  <c r="G18" i="29"/>
  <c r="D94" i="29"/>
  <c r="B38" i="29"/>
  <c r="E38" i="29" s="1"/>
  <c r="G682" i="41"/>
  <c r="B566" i="41"/>
  <c r="G204" i="41"/>
  <c r="L205" i="41"/>
  <c r="L497" i="41"/>
  <c r="D82" i="29"/>
  <c r="G75" i="29"/>
  <c r="G132" i="29"/>
  <c r="B118" i="29"/>
  <c r="E118" i="29" s="1"/>
  <c r="B35" i="29"/>
  <c r="E35" i="29" s="1"/>
  <c r="B102" i="29"/>
  <c r="E102" i="29" s="1"/>
  <c r="D38" i="29"/>
  <c r="B42" i="29"/>
  <c r="E42" i="29" s="1"/>
  <c r="D190" i="41"/>
  <c r="D319" i="41"/>
  <c r="D205" i="41"/>
  <c r="G112" i="29"/>
  <c r="G133" i="29"/>
  <c r="B81" i="29"/>
  <c r="E81" i="29" s="1"/>
  <c r="D28" i="29"/>
  <c r="L190" i="41"/>
  <c r="L319" i="41"/>
  <c r="B650" i="41"/>
  <c r="G578" i="41"/>
  <c r="B57" i="29"/>
  <c r="E57" i="29" s="1"/>
  <c r="G258" i="41"/>
  <c r="G543" i="41"/>
  <c r="G127" i="29"/>
  <c r="B114" i="29"/>
  <c r="E114" i="29" s="1"/>
  <c r="B130" i="29"/>
  <c r="E130" i="29" s="1"/>
  <c r="B33" i="29"/>
  <c r="E33" i="29" s="1"/>
  <c r="G59" i="29"/>
  <c r="D85" i="29"/>
  <c r="B49" i="29"/>
  <c r="E49" i="29" s="1"/>
  <c r="D151" i="29"/>
  <c r="H151" i="29" s="1"/>
  <c r="B97" i="29"/>
  <c r="E97" i="29" s="1"/>
  <c r="D32" i="29"/>
  <c r="B64" i="29"/>
  <c r="E64" i="29" s="1"/>
  <c r="D30" i="29"/>
  <c r="J30" i="29" s="1"/>
  <c r="G65" i="29"/>
  <c r="B36" i="29"/>
  <c r="E36" i="29" s="1"/>
  <c r="G20" i="39"/>
  <c r="D692" i="41"/>
  <c r="G235" i="41"/>
  <c r="B419" i="41"/>
  <c r="L105" i="41"/>
  <c r="L98" i="41"/>
  <c r="B66" i="29"/>
  <c r="E66" i="29" s="1"/>
  <c r="G162" i="29"/>
  <c r="D78" i="29"/>
  <c r="B84" i="29"/>
  <c r="E84" i="29" s="1"/>
  <c r="L278" i="41"/>
  <c r="D484" i="41"/>
  <c r="B618" i="41"/>
  <c r="B535" i="41"/>
  <c r="D57" i="29"/>
  <c r="G139" i="29"/>
  <c r="D24" i="29"/>
  <c r="G40" i="29"/>
  <c r="B44" i="29"/>
  <c r="E44" i="29" s="1"/>
  <c r="B105" i="29"/>
  <c r="E105" i="29" s="1"/>
  <c r="D578" i="41"/>
  <c r="G256" i="41"/>
  <c r="B692" i="41"/>
  <c r="B235" i="41"/>
  <c r="B97" i="41"/>
  <c r="B665" i="41"/>
  <c r="G98" i="41"/>
  <c r="B162" i="29"/>
  <c r="E162" i="29" s="1"/>
  <c r="D84" i="29"/>
  <c r="L484" i="41"/>
  <c r="D656" i="41"/>
  <c r="G618" i="41"/>
  <c r="L535" i="41"/>
  <c r="D130" i="29"/>
  <c r="J130" i="29" s="1"/>
  <c r="B59" i="29"/>
  <c r="E59" i="29" s="1"/>
  <c r="G85" i="29"/>
  <c r="D142" i="29"/>
  <c r="G115" i="29"/>
  <c r="G30" i="29"/>
  <c r="G99" i="29"/>
  <c r="L256" i="41"/>
  <c r="D105" i="41"/>
  <c r="L665" i="41"/>
  <c r="B278" i="41"/>
  <c r="D124" i="29"/>
  <c r="D517" i="41"/>
  <c r="B682" i="41"/>
  <c r="G598" i="41"/>
  <c r="B28" i="29"/>
  <c r="E28" i="29" s="1"/>
  <c r="G39" i="29"/>
  <c r="G566" i="41"/>
  <c r="D179" i="41"/>
  <c r="L204" i="41"/>
  <c r="B190" i="41"/>
  <c r="G319" i="41"/>
  <c r="G205" i="41"/>
  <c r="G497" i="41"/>
  <c r="G138" i="29"/>
  <c r="G179" i="41"/>
  <c r="D258" i="41"/>
  <c r="L578" i="41"/>
  <c r="B280" i="41"/>
  <c r="K280" i="41" s="1"/>
  <c r="G502" i="41"/>
  <c r="L258" i="41"/>
  <c r="L339" i="41"/>
  <c r="L280" i="41"/>
  <c r="B598" i="41"/>
  <c r="B656" i="41"/>
  <c r="D543" i="41"/>
  <c r="B131" i="29"/>
  <c r="E131" i="29" s="1"/>
  <c r="D131" i="29"/>
  <c r="G165" i="29"/>
  <c r="D165" i="29"/>
  <c r="B96" i="29"/>
  <c r="E96" i="29" s="1"/>
  <c r="D96" i="29"/>
  <c r="D79" i="29"/>
  <c r="B79" i="29"/>
  <c r="E79" i="29" s="1"/>
  <c r="G79" i="29"/>
  <c r="D62" i="29"/>
  <c r="B62" i="29"/>
  <c r="E62" i="29" s="1"/>
  <c r="G20" i="41"/>
  <c r="L20" i="41"/>
  <c r="D20" i="41"/>
  <c r="G48" i="29"/>
  <c r="D48" i="29"/>
  <c r="D56" i="29"/>
  <c r="H56" i="29" s="1"/>
  <c r="B56" i="29"/>
  <c r="E56" i="29" s="1"/>
  <c r="G37" i="29"/>
  <c r="B37" i="29"/>
  <c r="E37" i="29" s="1"/>
  <c r="B104" i="29"/>
  <c r="E104" i="29" s="1"/>
  <c r="G104" i="29"/>
  <c r="B110" i="29"/>
  <c r="E110" i="29" s="1"/>
  <c r="G110" i="29"/>
  <c r="D155" i="29"/>
  <c r="H155" i="29" s="1"/>
  <c r="B155" i="29"/>
  <c r="E155" i="29" s="1"/>
  <c r="G155" i="29"/>
  <c r="G23" i="39"/>
  <c r="D23" i="39"/>
  <c r="B23" i="39"/>
  <c r="E23" i="39" s="1"/>
  <c r="B32" i="39"/>
  <c r="E32" i="39" s="1"/>
  <c r="G32" i="39"/>
  <c r="G19" i="29"/>
  <c r="H19" i="29" s="1"/>
  <c r="B19" i="29"/>
  <c r="E19" i="29" s="1"/>
  <c r="D400" i="41"/>
  <c r="L400" i="41"/>
  <c r="L632" i="41"/>
  <c r="G632" i="41"/>
  <c r="G373" i="41"/>
  <c r="D373" i="41"/>
  <c r="L591" i="41"/>
  <c r="B591" i="41"/>
  <c r="L116" i="41"/>
  <c r="D116" i="41"/>
  <c r="G116" i="41"/>
  <c r="B22" i="29"/>
  <c r="E22" i="29" s="1"/>
  <c r="G22" i="29"/>
  <c r="L426" i="41"/>
  <c r="D426" i="41"/>
  <c r="G164" i="29"/>
  <c r="D164" i="29"/>
  <c r="B141" i="29"/>
  <c r="E141" i="29" s="1"/>
  <c r="G141" i="29"/>
  <c r="D89" i="29"/>
  <c r="B89" i="29"/>
  <c r="E89" i="29" s="1"/>
  <c r="G90" i="29"/>
  <c r="D112" i="29"/>
  <c r="H112" i="29" s="1"/>
  <c r="G62" i="29"/>
  <c r="D108" i="29"/>
  <c r="G108" i="29"/>
  <c r="D16" i="41"/>
  <c r="B16" i="41"/>
  <c r="B294" i="41"/>
  <c r="L294" i="41"/>
  <c r="D68" i="29"/>
  <c r="H68" i="29" s="1"/>
  <c r="B90" i="29"/>
  <c r="E90" i="29" s="1"/>
  <c r="G91" i="29"/>
  <c r="D125" i="29"/>
  <c r="D42" i="29"/>
  <c r="I42" i="29" s="1"/>
  <c r="B116" i="41"/>
  <c r="G96" i="29"/>
  <c r="B691" i="41"/>
  <c r="G691" i="41"/>
  <c r="B70" i="29"/>
  <c r="E70" i="29" s="1"/>
  <c r="D70" i="29"/>
  <c r="B43" i="29"/>
  <c r="E43" i="29" s="1"/>
  <c r="D153" i="29"/>
  <c r="D65" i="29"/>
  <c r="B99" i="29"/>
  <c r="E99" i="29" s="1"/>
  <c r="G63" i="29"/>
  <c r="B286" i="41"/>
  <c r="L163" i="41"/>
  <c r="L621" i="41"/>
  <c r="D89" i="41"/>
  <c r="B256" i="41"/>
  <c r="G141" i="41"/>
  <c r="D340" i="41"/>
  <c r="D97" i="41"/>
  <c r="D668" i="41"/>
  <c r="B105" i="41"/>
  <c r="L572" i="41"/>
  <c r="G665" i="41"/>
  <c r="L449" i="41"/>
  <c r="B25" i="39"/>
  <c r="E25" i="39" s="1"/>
  <c r="B113" i="29"/>
  <c r="E113" i="29" s="1"/>
  <c r="G35" i="39"/>
  <c r="D314" i="41"/>
  <c r="G278" i="41"/>
  <c r="L598" i="41"/>
  <c r="D206" i="41"/>
  <c r="L656" i="41"/>
  <c r="B543" i="41"/>
  <c r="G650" i="41"/>
  <c r="D280" i="41"/>
  <c r="L314" i="41"/>
  <c r="B526" i="41"/>
  <c r="G27" i="39"/>
  <c r="B100" i="29"/>
  <c r="E100" i="29" s="1"/>
  <c r="D109" i="29"/>
  <c r="D317" i="41"/>
  <c r="B645" i="41"/>
  <c r="B27" i="39"/>
  <c r="E27" i="39" s="1"/>
  <c r="B193" i="41"/>
  <c r="H193" i="41" s="1"/>
  <c r="B124" i="29"/>
  <c r="E124" i="29" s="1"/>
  <c r="D45" i="29"/>
  <c r="L321" i="41"/>
  <c r="G45" i="29"/>
  <c r="I10" i="54"/>
  <c r="D10" i="54"/>
  <c r="E10" i="54" s="1"/>
  <c r="H10" i="54"/>
  <c r="C11" i="54"/>
  <c r="G517" i="41"/>
  <c r="L682" i="41"/>
  <c r="L179" i="41"/>
  <c r="B110" i="41"/>
  <c r="J110" i="41" s="1"/>
  <c r="L124" i="41"/>
  <c r="B400" i="41"/>
  <c r="L687" i="41"/>
  <c r="G694" i="41"/>
  <c r="L318" i="41"/>
  <c r="D19" i="41"/>
  <c r="D591" i="41"/>
  <c r="D138" i="29"/>
  <c r="G51" i="29"/>
  <c r="B144" i="29"/>
  <c r="E144" i="29" s="1"/>
  <c r="G426" i="41"/>
  <c r="L193" i="41"/>
  <c r="B632" i="41"/>
  <c r="B373" i="41"/>
  <c r="G638" i="41"/>
  <c r="D12" i="41"/>
  <c r="D34" i="39"/>
  <c r="B109" i="29"/>
  <c r="E109" i="29" s="1"/>
  <c r="G144" i="29"/>
  <c r="L317" i="41"/>
  <c r="G193" i="41"/>
  <c r="D632" i="41"/>
  <c r="L373" i="41"/>
  <c r="L638" i="41"/>
  <c r="D350" i="41"/>
  <c r="B317" i="41"/>
  <c r="B34" i="39"/>
  <c r="E34" i="39" s="1"/>
  <c r="G308" i="41"/>
  <c r="B321" i="41"/>
  <c r="B502" i="41"/>
  <c r="D502" i="41"/>
  <c r="J19" i="39"/>
  <c r="H19" i="39"/>
  <c r="I19" i="39"/>
  <c r="G29" i="39"/>
  <c r="D29" i="39"/>
  <c r="L308" i="41"/>
  <c r="G314" i="41"/>
  <c r="D321" i="41"/>
  <c r="D526" i="41"/>
  <c r="B29" i="39"/>
  <c r="E29" i="39" s="1"/>
  <c r="B308" i="41"/>
  <c r="G19" i="39"/>
  <c r="B19" i="39"/>
  <c r="E19" i="39" s="1"/>
  <c r="B71" i="29"/>
  <c r="E71" i="29" s="1"/>
  <c r="B123" i="29"/>
  <c r="E123" i="29" s="1"/>
  <c r="D115" i="29"/>
  <c r="D41" i="29"/>
  <c r="B91" i="29"/>
  <c r="E91" i="29" s="1"/>
  <c r="G46" i="29"/>
  <c r="B151" i="29"/>
  <c r="E151" i="29" s="1"/>
  <c r="G70" i="29"/>
  <c r="D67" i="29"/>
  <c r="J67" i="29" s="1"/>
  <c r="D691" i="41"/>
  <c r="L87" i="41"/>
  <c r="G294" i="41"/>
  <c r="L16" i="41"/>
  <c r="L419" i="41"/>
  <c r="B568" i="41"/>
  <c r="D339" i="41"/>
  <c r="G149" i="41"/>
  <c r="L350" i="41"/>
  <c r="L113" i="41"/>
  <c r="D645" i="41"/>
  <c r="L358" i="41"/>
  <c r="D352" i="41"/>
  <c r="G142" i="29"/>
  <c r="G71" i="29"/>
  <c r="D141" i="29"/>
  <c r="I141" i="29" s="1"/>
  <c r="G123" i="29"/>
  <c r="G41" i="29"/>
  <c r="B108" i="29"/>
  <c r="E108" i="29" s="1"/>
  <c r="B46" i="29"/>
  <c r="E46" i="29" s="1"/>
  <c r="B128" i="29"/>
  <c r="E128" i="29" s="1"/>
  <c r="L691" i="41"/>
  <c r="D87" i="41"/>
  <c r="D294" i="41"/>
  <c r="G16" i="41"/>
  <c r="D419" i="41"/>
  <c r="L568" i="41"/>
  <c r="B339" i="41"/>
  <c r="I339" i="41" s="1"/>
  <c r="L149" i="41"/>
  <c r="G100" i="29"/>
  <c r="B350" i="41"/>
  <c r="I350" i="41" s="1"/>
  <c r="L645" i="41"/>
  <c r="D358" i="41"/>
  <c r="B352" i="41"/>
  <c r="L624" i="41"/>
  <c r="G113" i="41"/>
  <c r="G181" i="41"/>
  <c r="D16" i="39"/>
  <c r="G38" i="41"/>
  <c r="G624" i="41"/>
  <c r="B113" i="41"/>
  <c r="D181" i="41"/>
  <c r="B624" i="41"/>
  <c r="B181" i="41"/>
  <c r="J181" i="41" s="1"/>
  <c r="B30" i="39"/>
  <c r="E30" i="39" s="1"/>
  <c r="D30" i="39"/>
  <c r="G30" i="39"/>
  <c r="D24" i="39"/>
  <c r="G24" i="39"/>
  <c r="B24" i="39"/>
  <c r="E24" i="39" s="1"/>
  <c r="D16" i="29"/>
  <c r="G16" i="29"/>
  <c r="B16" i="29"/>
  <c r="E16" i="29" s="1"/>
  <c r="H12" i="41"/>
  <c r="E12" i="41"/>
  <c r="J12" i="41"/>
  <c r="I12" i="41"/>
  <c r="K12" i="41"/>
  <c r="H17" i="39"/>
  <c r="J17" i="39"/>
  <c r="I17" i="39"/>
  <c r="B38" i="41"/>
  <c r="E38" i="41" s="1"/>
  <c r="L38" i="41"/>
  <c r="K27" i="39"/>
  <c r="K26" i="39"/>
  <c r="L275" i="41"/>
  <c r="B275" i="41"/>
  <c r="D275" i="41"/>
  <c r="G275" i="41"/>
  <c r="H82" i="29"/>
  <c r="I82" i="29"/>
  <c r="J82" i="29"/>
  <c r="K22" i="39"/>
  <c r="D448" i="41"/>
  <c r="G448" i="41"/>
  <c r="B448" i="41"/>
  <c r="L448" i="41"/>
  <c r="D383" i="41"/>
  <c r="L383" i="41"/>
  <c r="G383" i="41"/>
  <c r="B383" i="41"/>
  <c r="D677" i="41"/>
  <c r="L677" i="41"/>
  <c r="G677" i="41"/>
  <c r="B677" i="41"/>
  <c r="B551" i="41"/>
  <c r="L551" i="41"/>
  <c r="D551" i="41"/>
  <c r="G551" i="41"/>
  <c r="G544" i="41"/>
  <c r="D544" i="41"/>
  <c r="B544" i="41"/>
  <c r="L544" i="41"/>
  <c r="D37" i="41"/>
  <c r="B37" i="41"/>
  <c r="G37" i="41"/>
  <c r="L37" i="41"/>
  <c r="K125" i="11"/>
  <c r="K128" i="11" s="1"/>
  <c r="J128" i="11"/>
  <c r="I130" i="29"/>
  <c r="J129" i="29"/>
  <c r="H129" i="29"/>
  <c r="I129" i="29"/>
  <c r="I60" i="29"/>
  <c r="H60" i="29"/>
  <c r="J60" i="29"/>
  <c r="H92" i="29"/>
  <c r="I92" i="29"/>
  <c r="J92" i="29"/>
  <c r="J112" i="29"/>
  <c r="H107" i="29"/>
  <c r="J107" i="29"/>
  <c r="I107" i="29"/>
  <c r="H85" i="29"/>
  <c r="J85" i="29"/>
  <c r="I85" i="29"/>
  <c r="H161" i="29"/>
  <c r="J161" i="29"/>
  <c r="I161" i="29"/>
  <c r="J95" i="29"/>
  <c r="I95" i="29"/>
  <c r="H95" i="29"/>
  <c r="J110" i="29"/>
  <c r="I110" i="29"/>
  <c r="H110" i="29"/>
  <c r="H18" i="39"/>
  <c r="I18" i="39"/>
  <c r="J18" i="39"/>
  <c r="G306" i="41"/>
  <c r="L306" i="41"/>
  <c r="B306" i="41"/>
  <c r="D306" i="41"/>
  <c r="D446" i="41"/>
  <c r="L446" i="41"/>
  <c r="G446" i="41"/>
  <c r="B446" i="41"/>
  <c r="L405" i="41"/>
  <c r="G405" i="41"/>
  <c r="D405" i="41"/>
  <c r="B405" i="41"/>
  <c r="L238" i="41"/>
  <c r="B238" i="41"/>
  <c r="G238" i="41"/>
  <c r="D238" i="41"/>
  <c r="D341" i="41"/>
  <c r="B341" i="41"/>
  <c r="L341" i="41"/>
  <c r="G341" i="41"/>
  <c r="L455" i="41"/>
  <c r="G455" i="41"/>
  <c r="D455" i="41"/>
  <c r="B455" i="41"/>
  <c r="L227" i="41"/>
  <c r="D227" i="41"/>
  <c r="B227" i="41"/>
  <c r="G227" i="41"/>
  <c r="D344" i="41"/>
  <c r="B344" i="41"/>
  <c r="L344" i="41"/>
  <c r="G344" i="41"/>
  <c r="H142" i="29"/>
  <c r="J142" i="29"/>
  <c r="I142" i="29"/>
  <c r="H58" i="29"/>
  <c r="J58" i="29"/>
  <c r="I58" i="29"/>
  <c r="I146" i="29"/>
  <c r="J146" i="29"/>
  <c r="H146" i="29"/>
  <c r="J23" i="29"/>
  <c r="H23" i="29"/>
  <c r="I23" i="29"/>
  <c r="H103" i="29"/>
  <c r="I103" i="29"/>
  <c r="J103" i="29"/>
  <c r="H102" i="29"/>
  <c r="J102" i="29"/>
  <c r="I102" i="29"/>
  <c r="J21" i="29"/>
  <c r="I21" i="29"/>
  <c r="H21" i="29"/>
  <c r="H48" i="29"/>
  <c r="J48" i="29"/>
  <c r="I48" i="29"/>
  <c r="L250" i="41"/>
  <c r="D250" i="41"/>
  <c r="B250" i="41"/>
  <c r="G250" i="41"/>
  <c r="L69" i="41"/>
  <c r="B69" i="41"/>
  <c r="G69" i="41"/>
  <c r="D69" i="41"/>
  <c r="B45" i="41"/>
  <c r="G45" i="41"/>
  <c r="D45" i="41"/>
  <c r="L45" i="41"/>
  <c r="B114" i="41"/>
  <c r="D114" i="41"/>
  <c r="L114" i="41"/>
  <c r="G114" i="41"/>
  <c r="G329" i="41"/>
  <c r="B329" i="41"/>
  <c r="L329" i="41"/>
  <c r="D329" i="41"/>
  <c r="L230" i="41"/>
  <c r="B230" i="41"/>
  <c r="G230" i="41"/>
  <c r="D230" i="41"/>
  <c r="D655" i="41"/>
  <c r="L655" i="41"/>
  <c r="G655" i="41"/>
  <c r="B655" i="41"/>
  <c r="L232" i="41"/>
  <c r="B232" i="41"/>
  <c r="G232" i="41"/>
  <c r="D232" i="41"/>
  <c r="D433" i="41"/>
  <c r="B433" i="41"/>
  <c r="L433" i="41"/>
  <c r="G433" i="41"/>
  <c r="L664" i="41"/>
  <c r="D664" i="41"/>
  <c r="G664" i="41"/>
  <c r="B664" i="41"/>
  <c r="D602" i="41"/>
  <c r="L602" i="41"/>
  <c r="B602" i="41"/>
  <c r="G602" i="41"/>
  <c r="L505" i="41"/>
  <c r="B505" i="41"/>
  <c r="G505" i="41"/>
  <c r="D505" i="41"/>
  <c r="L48" i="41"/>
  <c r="D48" i="41"/>
  <c r="B48" i="41"/>
  <c r="G48" i="41"/>
  <c r="D68" i="41"/>
  <c r="G68" i="41"/>
  <c r="L68" i="41"/>
  <c r="B68" i="41"/>
  <c r="G662" i="41"/>
  <c r="L662" i="41"/>
  <c r="D662" i="41"/>
  <c r="B662" i="41"/>
  <c r="L698" i="41"/>
  <c r="G698" i="41"/>
  <c r="B698" i="41"/>
  <c r="D698" i="41"/>
  <c r="L217" i="41"/>
  <c r="B217" i="41"/>
  <c r="G217" i="41"/>
  <c r="D217" i="41"/>
  <c r="D670" i="41"/>
  <c r="B670" i="41"/>
  <c r="G670" i="41"/>
  <c r="L670" i="41"/>
  <c r="B487" i="41"/>
  <c r="D487" i="41"/>
  <c r="L487" i="41"/>
  <c r="G487" i="41"/>
  <c r="B268" i="41"/>
  <c r="D268" i="41"/>
  <c r="L268" i="41"/>
  <c r="G268" i="41"/>
  <c r="B471" i="41"/>
  <c r="L471" i="41"/>
  <c r="G471" i="41"/>
  <c r="D471" i="41"/>
  <c r="B210" i="41"/>
  <c r="G210" i="41"/>
  <c r="D210" i="41"/>
  <c r="L210" i="41"/>
  <c r="D91" i="41"/>
  <c r="L91" i="41"/>
  <c r="G91" i="41"/>
  <c r="B91" i="41"/>
  <c r="D234" i="41"/>
  <c r="B234" i="41"/>
  <c r="G234" i="41"/>
  <c r="L234" i="41"/>
  <c r="G626" i="41"/>
  <c r="L626" i="41"/>
  <c r="B626" i="41"/>
  <c r="D626" i="41"/>
  <c r="B357" i="41"/>
  <c r="L357" i="41"/>
  <c r="D357" i="41"/>
  <c r="G357" i="41"/>
  <c r="G59" i="41"/>
  <c r="B59" i="41"/>
  <c r="L59" i="41"/>
  <c r="D59" i="41"/>
  <c r="D226" i="41"/>
  <c r="L226" i="41"/>
  <c r="G226" i="41"/>
  <c r="B226" i="41"/>
  <c r="L512" i="41"/>
  <c r="G512" i="41"/>
  <c r="B512" i="41"/>
  <c r="D512" i="41"/>
  <c r="L440" i="41"/>
  <c r="D440" i="41"/>
  <c r="G440" i="41"/>
  <c r="B440" i="41"/>
  <c r="D379" i="41"/>
  <c r="B379" i="41"/>
  <c r="G379" i="41"/>
  <c r="L379" i="41"/>
  <c r="B349" i="41"/>
  <c r="G349" i="41"/>
  <c r="D349" i="41"/>
  <c r="L349" i="41"/>
  <c r="B287" i="41"/>
  <c r="L287" i="41"/>
  <c r="D287" i="41"/>
  <c r="G287" i="41"/>
  <c r="G44" i="41"/>
  <c r="B44" i="41"/>
  <c r="D44" i="41"/>
  <c r="L44" i="41"/>
  <c r="L302" i="41"/>
  <c r="D302" i="41"/>
  <c r="B302" i="41"/>
  <c r="G302" i="41"/>
  <c r="B93" i="41"/>
  <c r="D93" i="41"/>
  <c r="G93" i="41"/>
  <c r="L93" i="41"/>
  <c r="B172" i="41"/>
  <c r="D172" i="41"/>
  <c r="L172" i="41"/>
  <c r="G172" i="41"/>
  <c r="G31" i="41"/>
  <c r="D31" i="41"/>
  <c r="L31" i="41"/>
  <c r="B31" i="41"/>
  <c r="D260" i="41"/>
  <c r="L260" i="41"/>
  <c r="G260" i="41"/>
  <c r="B260" i="41"/>
  <c r="B333" i="41"/>
  <c r="L333" i="41"/>
  <c r="G333" i="41"/>
  <c r="D333" i="41"/>
  <c r="D398" i="41"/>
  <c r="L398" i="41"/>
  <c r="B398" i="41"/>
  <c r="G398" i="41"/>
  <c r="L102" i="41"/>
  <c r="B102" i="41"/>
  <c r="G102" i="41"/>
  <c r="D102" i="41"/>
  <c r="B558" i="41"/>
  <c r="G558" i="41"/>
  <c r="L558" i="41"/>
  <c r="D558" i="41"/>
  <c r="D514" i="41"/>
  <c r="B514" i="41"/>
  <c r="G514" i="41"/>
  <c r="L514" i="41"/>
  <c r="B430" i="41"/>
  <c r="D430" i="41"/>
  <c r="L430" i="41"/>
  <c r="G430" i="41"/>
  <c r="L377" i="41"/>
  <c r="G377" i="41"/>
  <c r="D377" i="41"/>
  <c r="B377" i="41"/>
  <c r="G188" i="41"/>
  <c r="L188" i="41"/>
  <c r="B188" i="41"/>
  <c r="D188" i="41"/>
  <c r="L35" i="41"/>
  <c r="D35" i="41"/>
  <c r="B35" i="41"/>
  <c r="G35" i="41"/>
  <c r="D610" i="41"/>
  <c r="B610" i="41"/>
  <c r="G610" i="41"/>
  <c r="L610" i="41"/>
  <c r="L392" i="41"/>
  <c r="G392" i="41"/>
  <c r="B392" i="41"/>
  <c r="D392" i="41"/>
  <c r="L646" i="41"/>
  <c r="B646" i="41"/>
  <c r="G646" i="41"/>
  <c r="D646" i="41"/>
  <c r="D168" i="41"/>
  <c r="B168" i="41"/>
  <c r="G168" i="41"/>
  <c r="L168" i="41"/>
  <c r="D534" i="41"/>
  <c r="B534" i="41"/>
  <c r="G534" i="41"/>
  <c r="L534" i="41"/>
  <c r="D647" i="41"/>
  <c r="L647" i="41"/>
  <c r="G647" i="41"/>
  <c r="B647" i="41"/>
  <c r="L395" i="41"/>
  <c r="G395" i="41"/>
  <c r="B395" i="41"/>
  <c r="D395" i="41"/>
  <c r="D266" i="41"/>
  <c r="B266" i="41"/>
  <c r="G266" i="41"/>
  <c r="L266" i="41"/>
  <c r="L252" i="41"/>
  <c r="G252" i="41"/>
  <c r="B252" i="41"/>
  <c r="D252" i="41"/>
  <c r="H38" i="29"/>
  <c r="J38" i="29"/>
  <c r="I38" i="29"/>
  <c r="I67" i="29"/>
  <c r="J157" i="29"/>
  <c r="I157" i="29"/>
  <c r="H157" i="29"/>
  <c r="H32" i="29"/>
  <c r="J32" i="29"/>
  <c r="I32" i="29"/>
  <c r="I101" i="29"/>
  <c r="J101" i="29"/>
  <c r="H101" i="29"/>
  <c r="I93" i="29"/>
  <c r="J93" i="29"/>
  <c r="H93" i="29"/>
  <c r="I53" i="29"/>
  <c r="H53" i="29"/>
  <c r="J53" i="29"/>
  <c r="I47" i="29"/>
  <c r="J47" i="29"/>
  <c r="H47" i="29"/>
  <c r="I155" i="29"/>
  <c r="D552" i="41"/>
  <c r="G552" i="41"/>
  <c r="L552" i="41"/>
  <c r="B552" i="41"/>
  <c r="L76" i="41"/>
  <c r="B76" i="41"/>
  <c r="G76" i="41"/>
  <c r="D76" i="41"/>
  <c r="G201" i="41"/>
  <c r="L201" i="41"/>
  <c r="B201" i="41"/>
  <c r="D201" i="41"/>
  <c r="G382" i="41"/>
  <c r="L382" i="41"/>
  <c r="B382" i="41"/>
  <c r="D382" i="41"/>
  <c r="G109" i="41"/>
  <c r="L109" i="41"/>
  <c r="D109" i="41"/>
  <c r="B109" i="41"/>
  <c r="G289" i="41"/>
  <c r="B289" i="41"/>
  <c r="D289" i="41"/>
  <c r="L289" i="41"/>
  <c r="I33" i="39"/>
  <c r="J33" i="39"/>
  <c r="H33" i="39"/>
  <c r="B583" i="41"/>
  <c r="L583" i="41"/>
  <c r="G583" i="41"/>
  <c r="D583" i="41"/>
  <c r="D561" i="41"/>
  <c r="B561" i="41"/>
  <c r="L561" i="41"/>
  <c r="G561" i="41"/>
  <c r="L92" i="41"/>
  <c r="D92" i="41"/>
  <c r="B92" i="41"/>
  <c r="G92" i="41"/>
  <c r="L34" i="41"/>
  <c r="D34" i="41"/>
  <c r="G34" i="41"/>
  <c r="B34" i="41"/>
  <c r="L194" i="41"/>
  <c r="G194" i="41"/>
  <c r="B194" i="41"/>
  <c r="D194" i="41"/>
  <c r="H128" i="29"/>
  <c r="I128" i="29"/>
  <c r="J128" i="29"/>
  <c r="H150" i="29"/>
  <c r="J150" i="29"/>
  <c r="I150" i="29"/>
  <c r="J74" i="29"/>
  <c r="H74" i="29"/>
  <c r="I74" i="29"/>
  <c r="J117" i="29"/>
  <c r="H117" i="29"/>
  <c r="I117" i="29"/>
  <c r="J19" i="29"/>
  <c r="I19" i="29"/>
  <c r="K578" i="41"/>
  <c r="E578" i="41"/>
  <c r="I578" i="41"/>
  <c r="J578" i="41"/>
  <c r="H578" i="41"/>
  <c r="H691" i="41"/>
  <c r="I691" i="41"/>
  <c r="E691" i="41"/>
  <c r="K691" i="41"/>
  <c r="J691" i="41"/>
  <c r="H89" i="41"/>
  <c r="K89" i="41"/>
  <c r="E89" i="41"/>
  <c r="J89" i="41"/>
  <c r="I89" i="41"/>
  <c r="I400" i="41"/>
  <c r="E400" i="41"/>
  <c r="J400" i="41"/>
  <c r="H400" i="41"/>
  <c r="K400" i="41"/>
  <c r="H294" i="41"/>
  <c r="J294" i="41"/>
  <c r="K294" i="41"/>
  <c r="I294" i="41"/>
  <c r="E294" i="41"/>
  <c r="K141" i="41"/>
  <c r="I141" i="41"/>
  <c r="E141" i="41"/>
  <c r="H141" i="41"/>
  <c r="J141" i="41"/>
  <c r="K97" i="41"/>
  <c r="J97" i="41"/>
  <c r="I97" i="41"/>
  <c r="H97" i="41"/>
  <c r="E97" i="41"/>
  <c r="J105" i="41"/>
  <c r="E105" i="41"/>
  <c r="H105" i="41"/>
  <c r="I105" i="41"/>
  <c r="K105" i="41"/>
  <c r="E339" i="41"/>
  <c r="E572" i="41"/>
  <c r="I572" i="41"/>
  <c r="H572" i="41"/>
  <c r="J572" i="41"/>
  <c r="K572" i="41"/>
  <c r="I98" i="41"/>
  <c r="E98" i="41"/>
  <c r="K98" i="41"/>
  <c r="J98" i="41"/>
  <c r="H98" i="41"/>
  <c r="D354" i="41"/>
  <c r="B354" i="41"/>
  <c r="L354" i="41"/>
  <c r="G354" i="41"/>
  <c r="L152" i="41"/>
  <c r="D152" i="41"/>
  <c r="B152" i="41"/>
  <c r="G152" i="41"/>
  <c r="L359" i="41"/>
  <c r="B359" i="41"/>
  <c r="G359" i="41"/>
  <c r="D359" i="41"/>
  <c r="D85" i="41"/>
  <c r="B85" i="41"/>
  <c r="G85" i="41"/>
  <c r="L85" i="41"/>
  <c r="B121" i="41"/>
  <c r="D121" i="41"/>
  <c r="L121" i="41"/>
  <c r="G121" i="41"/>
  <c r="B145" i="41"/>
  <c r="D145" i="41"/>
  <c r="G145" i="41"/>
  <c r="L145" i="41"/>
  <c r="G686" i="41"/>
  <c r="L686" i="41"/>
  <c r="B686" i="41"/>
  <c r="D686" i="41"/>
  <c r="D614" i="41"/>
  <c r="B614" i="41"/>
  <c r="G614" i="41"/>
  <c r="L614" i="41"/>
  <c r="L586" i="41"/>
  <c r="B586" i="41"/>
  <c r="G586" i="41"/>
  <c r="D586" i="41"/>
  <c r="G703" i="41"/>
  <c r="L703" i="41"/>
  <c r="D703" i="41"/>
  <c r="B703" i="41"/>
  <c r="G364" i="41"/>
  <c r="L364" i="41"/>
  <c r="B364" i="41"/>
  <c r="D364" i="41"/>
  <c r="G532" i="41"/>
  <c r="D532" i="41"/>
  <c r="L532" i="41"/>
  <c r="B532" i="41"/>
  <c r="H31" i="39"/>
  <c r="I31" i="39"/>
  <c r="J31" i="39"/>
  <c r="L196" i="41"/>
  <c r="G196" i="41"/>
  <c r="B196" i="41"/>
  <c r="D196" i="41"/>
  <c r="G538" i="41"/>
  <c r="L538" i="41"/>
  <c r="D538" i="41"/>
  <c r="B538" i="41"/>
  <c r="D522" i="41"/>
  <c r="G522" i="41"/>
  <c r="L522" i="41"/>
  <c r="B522" i="41"/>
  <c r="B417" i="41"/>
  <c r="L417" i="41"/>
  <c r="D417" i="41"/>
  <c r="G417" i="41"/>
  <c r="G441" i="41"/>
  <c r="B441" i="41"/>
  <c r="L441" i="41"/>
  <c r="D441" i="41"/>
  <c r="G600" i="41"/>
  <c r="D600" i="41"/>
  <c r="B600" i="41"/>
  <c r="L600" i="41"/>
  <c r="L239" i="41"/>
  <c r="D239" i="41"/>
  <c r="B239" i="41"/>
  <c r="G239" i="41"/>
  <c r="D24" i="41"/>
  <c r="B24" i="41"/>
  <c r="G24" i="41"/>
  <c r="L24" i="41"/>
  <c r="L129" i="41"/>
  <c r="B129" i="41"/>
  <c r="G129" i="41"/>
  <c r="D129" i="41"/>
  <c r="L475" i="41"/>
  <c r="B475" i="41"/>
  <c r="G475" i="41"/>
  <c r="D475" i="41"/>
  <c r="L187" i="41"/>
  <c r="G187" i="41"/>
  <c r="B187" i="41"/>
  <c r="D187" i="41"/>
  <c r="B444" i="41"/>
  <c r="L444" i="41"/>
  <c r="D444" i="41"/>
  <c r="G444" i="41"/>
  <c r="B414" i="41"/>
  <c r="G414" i="41"/>
  <c r="D414" i="41"/>
  <c r="L414" i="41"/>
  <c r="L127" i="41"/>
  <c r="G127" i="41"/>
  <c r="D127" i="41"/>
  <c r="B127" i="41"/>
  <c r="L241" i="41"/>
  <c r="B241" i="41"/>
  <c r="D241" i="41"/>
  <c r="G241" i="41"/>
  <c r="G46" i="41"/>
  <c r="B46" i="41"/>
  <c r="D46" i="41"/>
  <c r="L46" i="41"/>
  <c r="B323" i="41"/>
  <c r="L323" i="41"/>
  <c r="D323" i="41"/>
  <c r="G323" i="41"/>
  <c r="B485" i="41"/>
  <c r="L485" i="41"/>
  <c r="G485" i="41"/>
  <c r="D485" i="41"/>
  <c r="L365" i="41"/>
  <c r="B365" i="41"/>
  <c r="G365" i="41"/>
  <c r="D365" i="41"/>
  <c r="H20" i="29"/>
  <c r="J20" i="29"/>
  <c r="I20" i="29"/>
  <c r="B77" i="41"/>
  <c r="D77" i="41"/>
  <c r="G77" i="41"/>
  <c r="L77" i="41"/>
  <c r="G122" i="41"/>
  <c r="B122" i="41"/>
  <c r="D122" i="41"/>
  <c r="L122" i="41"/>
  <c r="B637" i="41"/>
  <c r="G637" i="41"/>
  <c r="D637" i="41"/>
  <c r="L637" i="41"/>
  <c r="L130" i="41"/>
  <c r="D130" i="41"/>
  <c r="G130" i="41"/>
  <c r="B130" i="41"/>
  <c r="D189" i="41"/>
  <c r="B189" i="41"/>
  <c r="G189" i="41"/>
  <c r="L189" i="41"/>
  <c r="G660" i="41"/>
  <c r="L660" i="41"/>
  <c r="B660" i="41"/>
  <c r="D660" i="41"/>
  <c r="L348" i="41"/>
  <c r="B348" i="41"/>
  <c r="G348" i="41"/>
  <c r="D348" i="41"/>
  <c r="G623" i="41"/>
  <c r="B623" i="41"/>
  <c r="D623" i="41"/>
  <c r="L623" i="41"/>
  <c r="D174" i="41"/>
  <c r="B174" i="41"/>
  <c r="L174" i="41"/>
  <c r="G174" i="41"/>
  <c r="B709" i="41"/>
  <c r="G709" i="41"/>
  <c r="D709" i="41"/>
  <c r="L709" i="41"/>
  <c r="B633" i="41"/>
  <c r="G633" i="41"/>
  <c r="D633" i="41"/>
  <c r="L633" i="41"/>
  <c r="B43" i="41"/>
  <c r="L43" i="41"/>
  <c r="G43" i="41"/>
  <c r="D43" i="41"/>
  <c r="G387" i="41"/>
  <c r="D387" i="41"/>
  <c r="L387" i="41"/>
  <c r="B387" i="41"/>
  <c r="B99" i="41"/>
  <c r="L99" i="41"/>
  <c r="G99" i="41"/>
  <c r="D99" i="41"/>
  <c r="I137" i="29"/>
  <c r="H137" i="29"/>
  <c r="J137" i="29"/>
  <c r="I154" i="29"/>
  <c r="J154" i="29"/>
  <c r="H154" i="29"/>
  <c r="H84" i="29"/>
  <c r="I84" i="29"/>
  <c r="J84" i="29"/>
  <c r="H35" i="39"/>
  <c r="J35" i="39"/>
  <c r="I35" i="39"/>
  <c r="G272" i="41"/>
  <c r="L272" i="41"/>
  <c r="D272" i="41"/>
  <c r="B272" i="41"/>
  <c r="G563" i="41"/>
  <c r="D563" i="41"/>
  <c r="L563" i="41"/>
  <c r="B563" i="41"/>
  <c r="G74" i="41"/>
  <c r="L74" i="41"/>
  <c r="D74" i="41"/>
  <c r="B74" i="41"/>
  <c r="G458" i="41"/>
  <c r="L458" i="41"/>
  <c r="D458" i="41"/>
  <c r="B458" i="41"/>
  <c r="B277" i="41"/>
  <c r="L277" i="41"/>
  <c r="G277" i="41"/>
  <c r="D277" i="41"/>
  <c r="G511" i="41"/>
  <c r="D511" i="41"/>
  <c r="B511" i="41"/>
  <c r="L511" i="41"/>
  <c r="G494" i="41"/>
  <c r="D494" i="41"/>
  <c r="L494" i="41"/>
  <c r="B494" i="41"/>
  <c r="B424" i="41"/>
  <c r="L424" i="41"/>
  <c r="D424" i="41"/>
  <c r="G424" i="41"/>
  <c r="G282" i="41"/>
  <c r="L282" i="41"/>
  <c r="D282" i="41"/>
  <c r="B282" i="41"/>
  <c r="G695" i="41"/>
  <c r="D695" i="41"/>
  <c r="L695" i="41"/>
  <c r="B695" i="41"/>
  <c r="B416" i="41"/>
  <c r="L416" i="41"/>
  <c r="G416" i="41"/>
  <c r="D416" i="41"/>
  <c r="B553" i="41"/>
  <c r="L553" i="41"/>
  <c r="D553" i="41"/>
  <c r="G553" i="41"/>
  <c r="L472" i="41"/>
  <c r="B472" i="41"/>
  <c r="D472" i="41"/>
  <c r="G472" i="41"/>
  <c r="L64" i="41"/>
  <c r="B64" i="41"/>
  <c r="G64" i="41"/>
  <c r="D64" i="41"/>
  <c r="B442" i="41"/>
  <c r="L442" i="41"/>
  <c r="G442" i="41"/>
  <c r="D442" i="41"/>
  <c r="G191" i="41"/>
  <c r="B191" i="41"/>
  <c r="D191" i="41"/>
  <c r="L191" i="41"/>
  <c r="D611" i="41"/>
  <c r="G611" i="41"/>
  <c r="L611" i="41"/>
  <c r="B611" i="41"/>
  <c r="L331" i="41"/>
  <c r="G331" i="41"/>
  <c r="B331" i="41"/>
  <c r="D331" i="41"/>
  <c r="G67" i="41"/>
  <c r="D67" i="41"/>
  <c r="B67" i="41"/>
  <c r="L67" i="41"/>
  <c r="L452" i="41"/>
  <c r="D452" i="41"/>
  <c r="G452" i="41"/>
  <c r="B452" i="41"/>
  <c r="G355" i="41"/>
  <c r="L355" i="41"/>
  <c r="D355" i="41"/>
  <c r="B355" i="41"/>
  <c r="L335" i="41"/>
  <c r="G335" i="41"/>
  <c r="D335" i="41"/>
  <c r="B335" i="41"/>
  <c r="G575" i="41"/>
  <c r="D575" i="41"/>
  <c r="L575" i="41"/>
  <c r="B575" i="41"/>
  <c r="D157" i="41"/>
  <c r="L157" i="41"/>
  <c r="G157" i="41"/>
  <c r="B157" i="41"/>
  <c r="L557" i="41"/>
  <c r="G557" i="41"/>
  <c r="D557" i="41"/>
  <c r="B557" i="41"/>
  <c r="B240" i="41"/>
  <c r="G240" i="41"/>
  <c r="L240" i="41"/>
  <c r="D240" i="41"/>
  <c r="G202" i="41"/>
  <c r="B202" i="41"/>
  <c r="D202" i="41"/>
  <c r="L202" i="41"/>
  <c r="D596" i="41"/>
  <c r="L596" i="41"/>
  <c r="G596" i="41"/>
  <c r="B596" i="41"/>
  <c r="J314" i="41"/>
  <c r="H314" i="41"/>
  <c r="E314" i="41"/>
  <c r="K314" i="41"/>
  <c r="I314" i="41"/>
  <c r="I317" i="41"/>
  <c r="E317" i="41"/>
  <c r="H317" i="41"/>
  <c r="J317" i="41"/>
  <c r="K317" i="41"/>
  <c r="E598" i="41"/>
  <c r="I598" i="41"/>
  <c r="J598" i="41"/>
  <c r="K598" i="41"/>
  <c r="H598" i="41"/>
  <c r="I656" i="41"/>
  <c r="J656" i="41"/>
  <c r="H656" i="41"/>
  <c r="K656" i="41"/>
  <c r="E656" i="41"/>
  <c r="E426" i="41"/>
  <c r="H426" i="41"/>
  <c r="K426" i="41"/>
  <c r="I426" i="41"/>
  <c r="J426" i="41"/>
  <c r="I193" i="41"/>
  <c r="E593" i="41"/>
  <c r="H593" i="41"/>
  <c r="K593" i="41"/>
  <c r="I593" i="41"/>
  <c r="J593" i="41"/>
  <c r="I476" i="41"/>
  <c r="H476" i="41"/>
  <c r="K476" i="41"/>
  <c r="J476" i="41"/>
  <c r="E476" i="41"/>
  <c r="I650" i="41"/>
  <c r="J650" i="41"/>
  <c r="H650" i="41"/>
  <c r="K650" i="41"/>
  <c r="E650" i="41"/>
  <c r="I280" i="41"/>
  <c r="E280" i="41"/>
  <c r="I352" i="41"/>
  <c r="E352" i="41"/>
  <c r="H352" i="41"/>
  <c r="J352" i="41"/>
  <c r="K352" i="41"/>
  <c r="L70" i="41"/>
  <c r="D70" i="41"/>
  <c r="B70" i="41"/>
  <c r="G70" i="41"/>
  <c r="I80" i="29"/>
  <c r="J80" i="29"/>
  <c r="H80" i="29"/>
  <c r="L635" i="41"/>
  <c r="G635" i="41"/>
  <c r="B635" i="41"/>
  <c r="D635" i="41"/>
  <c r="I77" i="29"/>
  <c r="H77" i="29"/>
  <c r="J77" i="29"/>
  <c r="I90" i="29"/>
  <c r="H90" i="29"/>
  <c r="J90" i="29"/>
  <c r="J134" i="29"/>
  <c r="H134" i="29"/>
  <c r="I134" i="29"/>
  <c r="I59" i="29"/>
  <c r="J59" i="29"/>
  <c r="H59" i="29"/>
  <c r="I61" i="29"/>
  <c r="H61" i="29"/>
  <c r="J61" i="29"/>
  <c r="J49" i="29"/>
  <c r="H49" i="29"/>
  <c r="I49" i="29"/>
  <c r="I52" i="29"/>
  <c r="J52" i="29"/>
  <c r="H52" i="29"/>
  <c r="I149" i="29"/>
  <c r="H149" i="29"/>
  <c r="J149" i="29"/>
  <c r="D88" i="41"/>
  <c r="B88" i="41"/>
  <c r="L88" i="41"/>
  <c r="G88" i="41"/>
  <c r="B528" i="41"/>
  <c r="L528" i="41"/>
  <c r="G528" i="41"/>
  <c r="D528" i="41"/>
  <c r="L207" i="41"/>
  <c r="G207" i="41"/>
  <c r="D207" i="41"/>
  <c r="B207" i="41"/>
  <c r="G334" i="41"/>
  <c r="B334" i="41"/>
  <c r="D334" i="41"/>
  <c r="L334" i="41"/>
  <c r="L356" i="41"/>
  <c r="G356" i="41"/>
  <c r="B356" i="41"/>
  <c r="D356" i="41"/>
  <c r="G14" i="41"/>
  <c r="L14" i="41"/>
  <c r="B14" i="41"/>
  <c r="D14" i="41"/>
  <c r="I75" i="29"/>
  <c r="H75" i="29"/>
  <c r="J75" i="29"/>
  <c r="H141" i="29"/>
  <c r="H163" i="29"/>
  <c r="I163" i="29"/>
  <c r="J163" i="29"/>
  <c r="I106" i="29"/>
  <c r="H106" i="29"/>
  <c r="J106" i="29"/>
  <c r="J91" i="29"/>
  <c r="H91" i="29"/>
  <c r="I91" i="29"/>
  <c r="I94" i="29"/>
  <c r="J94" i="29"/>
  <c r="H94" i="29"/>
  <c r="J145" i="29"/>
  <c r="H145" i="29"/>
  <c r="I145" i="29"/>
  <c r="J56" i="29"/>
  <c r="B140" i="41"/>
  <c r="L140" i="41"/>
  <c r="G140" i="41"/>
  <c r="D140" i="41"/>
  <c r="B529" i="41"/>
  <c r="L529" i="41"/>
  <c r="D529" i="41"/>
  <c r="G529" i="41"/>
  <c r="D139" i="41"/>
  <c r="L139" i="41"/>
  <c r="B139" i="41"/>
  <c r="G139" i="41"/>
  <c r="G587" i="41"/>
  <c r="B587" i="41"/>
  <c r="D587" i="41"/>
  <c r="L587" i="41"/>
  <c r="D158" i="41"/>
  <c r="B158" i="41"/>
  <c r="L158" i="41"/>
  <c r="G158" i="41"/>
  <c r="B184" i="41"/>
  <c r="G184" i="41"/>
  <c r="L184" i="41"/>
  <c r="D184" i="41"/>
  <c r="G39" i="41"/>
  <c r="L39" i="41"/>
  <c r="B39" i="41"/>
  <c r="D39" i="41"/>
  <c r="D42" i="41"/>
  <c r="B42" i="41"/>
  <c r="L42" i="41"/>
  <c r="G42" i="41"/>
  <c r="L556" i="41"/>
  <c r="D556" i="41"/>
  <c r="B556" i="41"/>
  <c r="G556" i="41"/>
  <c r="D685" i="41"/>
  <c r="G685" i="41"/>
  <c r="B685" i="41"/>
  <c r="L685" i="41"/>
  <c r="B304" i="41"/>
  <c r="L304" i="41"/>
  <c r="G304" i="41"/>
  <c r="D304" i="41"/>
  <c r="G468" i="41"/>
  <c r="B468" i="41"/>
  <c r="D468" i="41"/>
  <c r="L468" i="41"/>
  <c r="B182" i="41"/>
  <c r="G182" i="41"/>
  <c r="D182" i="41"/>
  <c r="L182" i="41"/>
  <c r="L616" i="41"/>
  <c r="G616" i="41"/>
  <c r="B616" i="41"/>
  <c r="D616" i="41"/>
  <c r="G301" i="41"/>
  <c r="B301" i="41"/>
  <c r="L301" i="41"/>
  <c r="D301" i="41"/>
  <c r="D477" i="41"/>
  <c r="B477" i="41"/>
  <c r="G477" i="41"/>
  <c r="L477" i="41"/>
  <c r="B164" i="41"/>
  <c r="L164" i="41"/>
  <c r="G164" i="41"/>
  <c r="D164" i="41"/>
  <c r="L222" i="41"/>
  <c r="G222" i="41"/>
  <c r="D222" i="41"/>
  <c r="B222" i="41"/>
  <c r="G581" i="41"/>
  <c r="D581" i="41"/>
  <c r="L581" i="41"/>
  <c r="B581" i="41"/>
  <c r="L200" i="41"/>
  <c r="D200" i="41"/>
  <c r="B200" i="41"/>
  <c r="G200" i="41"/>
  <c r="G594" i="41"/>
  <c r="D594" i="41"/>
  <c r="L594" i="41"/>
  <c r="B594" i="41"/>
  <c r="G367" i="41"/>
  <c r="D367" i="41"/>
  <c r="B367" i="41"/>
  <c r="L367" i="41"/>
  <c r="B546" i="41"/>
  <c r="L546" i="41"/>
  <c r="D546" i="41"/>
  <c r="G546" i="41"/>
  <c r="G118" i="41"/>
  <c r="L118" i="41"/>
  <c r="B118" i="41"/>
  <c r="D118" i="41"/>
  <c r="B346" i="41"/>
  <c r="G346" i="41"/>
  <c r="L346" i="41"/>
  <c r="D346" i="41"/>
  <c r="D584" i="41"/>
  <c r="G584" i="41"/>
  <c r="L584" i="41"/>
  <c r="B584" i="41"/>
  <c r="L667" i="41"/>
  <c r="D667" i="41"/>
  <c r="B667" i="41"/>
  <c r="G667" i="41"/>
  <c r="D123" i="41"/>
  <c r="B123" i="41"/>
  <c r="G123" i="41"/>
  <c r="L123" i="41"/>
  <c r="B693" i="41"/>
  <c r="D693" i="41"/>
  <c r="L693" i="41"/>
  <c r="G693" i="41"/>
  <c r="L465" i="41"/>
  <c r="D465" i="41"/>
  <c r="G465" i="41"/>
  <c r="B465" i="41"/>
  <c r="G609" i="41"/>
  <c r="L609" i="41"/>
  <c r="D609" i="41"/>
  <c r="B609" i="41"/>
  <c r="D133" i="41"/>
  <c r="B133" i="41"/>
  <c r="L133" i="41"/>
  <c r="G133" i="41"/>
  <c r="G443" i="41"/>
  <c r="D443" i="41"/>
  <c r="B443" i="41"/>
  <c r="L443" i="41"/>
  <c r="L589" i="41"/>
  <c r="G589" i="41"/>
  <c r="D589" i="41"/>
  <c r="B589" i="41"/>
  <c r="G608" i="41"/>
  <c r="B608" i="41"/>
  <c r="D608" i="41"/>
  <c r="L608" i="41"/>
  <c r="G518" i="41"/>
  <c r="L518" i="41"/>
  <c r="B518" i="41"/>
  <c r="D518" i="41"/>
  <c r="L641" i="41"/>
  <c r="D641" i="41"/>
  <c r="B641" i="41"/>
  <c r="G641" i="41"/>
  <c r="L293" i="41"/>
  <c r="G293" i="41"/>
  <c r="D293" i="41"/>
  <c r="B293" i="41"/>
  <c r="L480" i="41"/>
  <c r="G480" i="41"/>
  <c r="D480" i="41"/>
  <c r="B480" i="41"/>
  <c r="D590" i="41"/>
  <c r="L590" i="41"/>
  <c r="B590" i="41"/>
  <c r="G590" i="41"/>
  <c r="B506" i="41"/>
  <c r="L506" i="41"/>
  <c r="G506" i="41"/>
  <c r="D506" i="41"/>
  <c r="D402" i="41"/>
  <c r="B402" i="41"/>
  <c r="L402" i="41"/>
  <c r="G402" i="41"/>
  <c r="G300" i="41"/>
  <c r="D300" i="41"/>
  <c r="B300" i="41"/>
  <c r="L300" i="41"/>
  <c r="G112" i="41"/>
  <c r="B112" i="41"/>
  <c r="D112" i="41"/>
  <c r="L112" i="41"/>
  <c r="B540" i="41"/>
  <c r="G540" i="41"/>
  <c r="D540" i="41"/>
  <c r="L540" i="41"/>
  <c r="L58" i="41"/>
  <c r="G58" i="41"/>
  <c r="D58" i="41"/>
  <c r="B58" i="41"/>
  <c r="B640" i="41"/>
  <c r="D640" i="41"/>
  <c r="L640" i="41"/>
  <c r="G640" i="41"/>
  <c r="L560" i="41"/>
  <c r="B560" i="41"/>
  <c r="G560" i="41"/>
  <c r="D560" i="41"/>
  <c r="B305" i="41"/>
  <c r="L305" i="41"/>
  <c r="G305" i="41"/>
  <c r="D305" i="41"/>
  <c r="I151" i="29"/>
  <c r="J70" i="29"/>
  <c r="I70" i="29"/>
  <c r="H70" i="29"/>
  <c r="H97" i="29"/>
  <c r="I97" i="29"/>
  <c r="J97" i="29"/>
  <c r="J116" i="29"/>
  <c r="H116" i="29"/>
  <c r="I116" i="29"/>
  <c r="H42" i="29"/>
  <c r="H64" i="29"/>
  <c r="I64" i="29"/>
  <c r="J64" i="29"/>
  <c r="H126" i="29"/>
  <c r="I126" i="29"/>
  <c r="J126" i="29"/>
  <c r="H147" i="29"/>
  <c r="J147" i="29"/>
  <c r="I147" i="29"/>
  <c r="I37" i="29"/>
  <c r="J37" i="29"/>
  <c r="H37" i="29"/>
  <c r="H50" i="29"/>
  <c r="I50" i="29"/>
  <c r="J50" i="29"/>
  <c r="J104" i="29"/>
  <c r="I104" i="29"/>
  <c r="H104" i="29"/>
  <c r="B537" i="41"/>
  <c r="L537" i="41"/>
  <c r="G537" i="41"/>
  <c r="D537" i="41"/>
  <c r="B111" i="41"/>
  <c r="D111" i="41"/>
  <c r="G111" i="41"/>
  <c r="L111" i="41"/>
  <c r="L456" i="41"/>
  <c r="D456" i="41"/>
  <c r="G456" i="41"/>
  <c r="B456" i="41"/>
  <c r="G707" i="41"/>
  <c r="B707" i="41"/>
  <c r="L707" i="41"/>
  <c r="D707" i="41"/>
  <c r="B108" i="41"/>
  <c r="D108" i="41"/>
  <c r="L108" i="41"/>
  <c r="G108" i="41"/>
  <c r="L307" i="41"/>
  <c r="G307" i="41"/>
  <c r="D307" i="41"/>
  <c r="B307" i="41"/>
  <c r="D545" i="41"/>
  <c r="B545" i="41"/>
  <c r="L545" i="41"/>
  <c r="G545" i="41"/>
  <c r="G173" i="41"/>
  <c r="D173" i="41"/>
  <c r="L173" i="41"/>
  <c r="B173" i="41"/>
  <c r="D195" i="41"/>
  <c r="B195" i="41"/>
  <c r="L195" i="41"/>
  <c r="G195" i="41"/>
  <c r="B81" i="41"/>
  <c r="D81" i="41"/>
  <c r="L81" i="41"/>
  <c r="G81" i="41"/>
  <c r="L120" i="41"/>
  <c r="G120" i="41"/>
  <c r="D120" i="41"/>
  <c r="B120" i="41"/>
  <c r="D625" i="41"/>
  <c r="B625" i="41"/>
  <c r="L625" i="41"/>
  <c r="G625" i="41"/>
  <c r="B399" i="41"/>
  <c r="L399" i="41"/>
  <c r="D399" i="41"/>
  <c r="G399" i="41"/>
  <c r="G462" i="41"/>
  <c r="L462" i="41"/>
  <c r="B462" i="41"/>
  <c r="D462" i="41"/>
  <c r="D562" i="41"/>
  <c r="G562" i="41"/>
  <c r="B562" i="41"/>
  <c r="L562" i="41"/>
  <c r="G267" i="41"/>
  <c r="D267" i="41"/>
  <c r="L267" i="41"/>
  <c r="B267" i="41"/>
  <c r="L483" i="41"/>
  <c r="G483" i="41"/>
  <c r="D483" i="41"/>
  <c r="B483" i="41"/>
  <c r="L605" i="41"/>
  <c r="G605" i="41"/>
  <c r="B605" i="41"/>
  <c r="D605" i="41"/>
  <c r="B663" i="41"/>
  <c r="D663" i="41"/>
  <c r="G663" i="41"/>
  <c r="L663" i="41"/>
  <c r="G520" i="41"/>
  <c r="B520" i="41"/>
  <c r="D520" i="41"/>
  <c r="L520" i="41"/>
  <c r="B75" i="41"/>
  <c r="L75" i="41"/>
  <c r="D75" i="41"/>
  <c r="G75" i="41"/>
  <c r="B396" i="41"/>
  <c r="D396" i="41"/>
  <c r="G396" i="41"/>
  <c r="L396" i="41"/>
  <c r="H39" i="29"/>
  <c r="J39" i="29"/>
  <c r="I39" i="29"/>
  <c r="H69" i="29"/>
  <c r="J69" i="29"/>
  <c r="I69" i="29"/>
  <c r="J44" i="29"/>
  <c r="H44" i="29"/>
  <c r="I44" i="29"/>
  <c r="J36" i="29"/>
  <c r="I36" i="29"/>
  <c r="H36" i="29"/>
  <c r="I63" i="29"/>
  <c r="J63" i="29"/>
  <c r="H63" i="29"/>
  <c r="H687" i="41"/>
  <c r="I687" i="41"/>
  <c r="J687" i="41"/>
  <c r="K687" i="41"/>
  <c r="E687" i="41"/>
  <c r="J692" i="41"/>
  <c r="K692" i="41"/>
  <c r="I692" i="41"/>
  <c r="H692" i="41"/>
  <c r="E692" i="41"/>
  <c r="E235" i="41"/>
  <c r="K235" i="41"/>
  <c r="J235" i="41"/>
  <c r="I235" i="41"/>
  <c r="H235" i="41"/>
  <c r="I116" i="41"/>
  <c r="J116" i="41"/>
  <c r="H116" i="41"/>
  <c r="E116" i="41"/>
  <c r="K116" i="41"/>
  <c r="I19" i="41"/>
  <c r="J19" i="41"/>
  <c r="K19" i="41"/>
  <c r="H19" i="41"/>
  <c r="E19" i="41"/>
  <c r="H449" i="41"/>
  <c r="K449" i="41"/>
  <c r="E449" i="41"/>
  <c r="J449" i="41"/>
  <c r="I449" i="41"/>
  <c r="E149" i="41"/>
  <c r="H149" i="41"/>
  <c r="K149" i="41"/>
  <c r="I149" i="41"/>
  <c r="J149" i="41"/>
  <c r="E20" i="41"/>
  <c r="K20" i="41"/>
  <c r="I20" i="41"/>
  <c r="H20" i="41"/>
  <c r="J20" i="41"/>
  <c r="L180" i="41"/>
  <c r="G180" i="41"/>
  <c r="B180" i="41"/>
  <c r="D180" i="41"/>
  <c r="L80" i="41"/>
  <c r="D80" i="41"/>
  <c r="G80" i="41"/>
  <c r="B80" i="41"/>
  <c r="B257" i="41"/>
  <c r="L257" i="41"/>
  <c r="G257" i="41"/>
  <c r="D257" i="41"/>
  <c r="G62" i="41"/>
  <c r="B62" i="41"/>
  <c r="D62" i="41"/>
  <c r="L62" i="41"/>
  <c r="B622" i="41"/>
  <c r="L622" i="41"/>
  <c r="G622" i="41"/>
  <c r="D622" i="41"/>
  <c r="D708" i="41"/>
  <c r="L708" i="41"/>
  <c r="B708" i="41"/>
  <c r="G708" i="41"/>
  <c r="L481" i="41"/>
  <c r="B481" i="41"/>
  <c r="G481" i="41"/>
  <c r="D481" i="41"/>
  <c r="G103" i="41"/>
  <c r="L103" i="41"/>
  <c r="B103" i="41"/>
  <c r="D103" i="41"/>
  <c r="B407" i="41"/>
  <c r="D407" i="41"/>
  <c r="G407" i="41"/>
  <c r="L407" i="41"/>
  <c r="L428" i="41"/>
  <c r="D428" i="41"/>
  <c r="G428" i="41"/>
  <c r="B428" i="41"/>
  <c r="G588" i="41"/>
  <c r="B588" i="41"/>
  <c r="D588" i="41"/>
  <c r="L588" i="41"/>
  <c r="G503" i="41"/>
  <c r="B503" i="41"/>
  <c r="L503" i="41"/>
  <c r="D503" i="41"/>
  <c r="L56" i="41"/>
  <c r="D56" i="41"/>
  <c r="G56" i="41"/>
  <c r="B56" i="41"/>
  <c r="G27" i="41"/>
  <c r="L27" i="41"/>
  <c r="D27" i="41"/>
  <c r="B27" i="41"/>
  <c r="B22" i="41"/>
  <c r="G22" i="41"/>
  <c r="D22" i="41"/>
  <c r="L22" i="41"/>
  <c r="B298" i="41"/>
  <c r="D298" i="41"/>
  <c r="L298" i="41"/>
  <c r="G298" i="41"/>
  <c r="B363" i="41"/>
  <c r="L363" i="41"/>
  <c r="G363" i="41"/>
  <c r="D363" i="41"/>
  <c r="L652" i="41"/>
  <c r="D652" i="41"/>
  <c r="B652" i="41"/>
  <c r="G652" i="41"/>
  <c r="B549" i="41"/>
  <c r="D549" i="41"/>
  <c r="L549" i="41"/>
  <c r="G549" i="41"/>
  <c r="B132" i="41"/>
  <c r="D132" i="41"/>
  <c r="L132" i="41"/>
  <c r="G132" i="41"/>
  <c r="B147" i="41"/>
  <c r="D147" i="41"/>
  <c r="G147" i="41"/>
  <c r="L147" i="41"/>
  <c r="L585" i="41"/>
  <c r="B585" i="41"/>
  <c r="G585" i="41"/>
  <c r="D585" i="41"/>
  <c r="D219" i="41"/>
  <c r="L219" i="41"/>
  <c r="G219" i="41"/>
  <c r="B219" i="41"/>
  <c r="D378" i="41"/>
  <c r="G378" i="41"/>
  <c r="B378" i="41"/>
  <c r="L378" i="41"/>
  <c r="B390" i="41"/>
  <c r="L390" i="41"/>
  <c r="G390" i="41"/>
  <c r="D390" i="41"/>
  <c r="G320" i="41"/>
  <c r="L320" i="41"/>
  <c r="D320" i="41"/>
  <c r="B320" i="41"/>
  <c r="L353" i="41"/>
  <c r="B353" i="41"/>
  <c r="D353" i="41"/>
  <c r="G353" i="41"/>
  <c r="B508" i="41"/>
  <c r="G508" i="41"/>
  <c r="L508" i="41"/>
  <c r="D508" i="41"/>
  <c r="G351" i="41"/>
  <c r="B351" i="41"/>
  <c r="L351" i="41"/>
  <c r="D351" i="41"/>
  <c r="B394" i="41"/>
  <c r="G394" i="41"/>
  <c r="D394" i="41"/>
  <c r="L394" i="41"/>
  <c r="D25" i="41"/>
  <c r="L25" i="41"/>
  <c r="G25" i="41"/>
  <c r="B25" i="41"/>
  <c r="L521" i="41"/>
  <c r="B521" i="41"/>
  <c r="D521" i="41"/>
  <c r="G521" i="41"/>
  <c r="B242" i="41"/>
  <c r="D242" i="41"/>
  <c r="G242" i="41"/>
  <c r="L242" i="41"/>
  <c r="G418" i="41"/>
  <c r="D418" i="41"/>
  <c r="B418" i="41"/>
  <c r="L418" i="41"/>
  <c r="D380" i="41"/>
  <c r="B380" i="41"/>
  <c r="L380" i="41"/>
  <c r="G380" i="41"/>
  <c r="D384" i="41"/>
  <c r="L384" i="41"/>
  <c r="G384" i="41"/>
  <c r="B384" i="41"/>
  <c r="B328" i="41"/>
  <c r="D328" i="41"/>
  <c r="L328" i="41"/>
  <c r="G328" i="41"/>
  <c r="G613" i="41"/>
  <c r="L613" i="41"/>
  <c r="B613" i="41"/>
  <c r="D613" i="41"/>
  <c r="L425" i="41"/>
  <c r="D425" i="41"/>
  <c r="B425" i="41"/>
  <c r="G425" i="41"/>
  <c r="J25" i="39"/>
  <c r="I25" i="39"/>
  <c r="H25" i="39"/>
  <c r="J28" i="39"/>
  <c r="H28" i="39"/>
  <c r="I28" i="39"/>
  <c r="D679" i="41"/>
  <c r="G679" i="41"/>
  <c r="L679" i="41"/>
  <c r="B679" i="41"/>
  <c r="L674" i="41"/>
  <c r="G674" i="41"/>
  <c r="B674" i="41"/>
  <c r="D674" i="41"/>
  <c r="B531" i="41"/>
  <c r="D531" i="41"/>
  <c r="L531" i="41"/>
  <c r="G531" i="41"/>
  <c r="G642" i="41"/>
  <c r="D642" i="41"/>
  <c r="B642" i="41"/>
  <c r="L642" i="41"/>
  <c r="G78" i="41"/>
  <c r="B78" i="41"/>
  <c r="L78" i="41"/>
  <c r="D78" i="41"/>
  <c r="D533" i="41"/>
  <c r="B533" i="41"/>
  <c r="G533" i="41"/>
  <c r="L533" i="41"/>
  <c r="L460" i="41"/>
  <c r="B460" i="41"/>
  <c r="G460" i="41"/>
  <c r="D460" i="41"/>
  <c r="G28" i="41"/>
  <c r="D28" i="41"/>
  <c r="B28" i="41"/>
  <c r="L28" i="41"/>
  <c r="G40" i="41"/>
  <c r="D40" i="41"/>
  <c r="B40" i="41"/>
  <c r="L40" i="41"/>
  <c r="J100" i="29"/>
  <c r="H100" i="29"/>
  <c r="I100" i="29"/>
  <c r="I66" i="29"/>
  <c r="H66" i="29"/>
  <c r="J66" i="29"/>
  <c r="I143" i="29"/>
  <c r="J143" i="29"/>
  <c r="H143" i="29"/>
  <c r="H27" i="29"/>
  <c r="J27" i="29"/>
  <c r="I27" i="29"/>
  <c r="J96" i="29"/>
  <c r="H96" i="29"/>
  <c r="I96" i="29"/>
  <c r="L211" i="41"/>
  <c r="G211" i="41"/>
  <c r="B211" i="41"/>
  <c r="D211" i="41"/>
  <c r="G310" i="41"/>
  <c r="L310" i="41"/>
  <c r="B310" i="41"/>
  <c r="D310" i="41"/>
  <c r="G71" i="41"/>
  <c r="B71" i="41"/>
  <c r="L71" i="41"/>
  <c r="D71" i="41"/>
  <c r="L429" i="41"/>
  <c r="D429" i="41"/>
  <c r="G429" i="41"/>
  <c r="B429" i="41"/>
  <c r="B453" i="41"/>
  <c r="D453" i="41"/>
  <c r="L453" i="41"/>
  <c r="G453" i="41"/>
  <c r="L322" i="41"/>
  <c r="D322" i="41"/>
  <c r="B322" i="41"/>
  <c r="G322" i="41"/>
  <c r="B491" i="41"/>
  <c r="L491" i="41"/>
  <c r="G491" i="41"/>
  <c r="D491" i="41"/>
  <c r="L159" i="41"/>
  <c r="G159" i="41"/>
  <c r="D159" i="41"/>
  <c r="B159" i="41"/>
  <c r="L342" i="41"/>
  <c r="B342" i="41"/>
  <c r="D342" i="41"/>
  <c r="G342" i="41"/>
  <c r="L165" i="41"/>
  <c r="D165" i="41"/>
  <c r="B165" i="41"/>
  <c r="G165" i="41"/>
  <c r="D160" i="41"/>
  <c r="G160" i="41"/>
  <c r="L160" i="41"/>
  <c r="B160" i="41"/>
  <c r="G264" i="41"/>
  <c r="D264" i="41"/>
  <c r="B264" i="41"/>
  <c r="L264" i="41"/>
  <c r="G134" i="41"/>
  <c r="L134" i="41"/>
  <c r="D134" i="41"/>
  <c r="B134" i="41"/>
  <c r="D697" i="41"/>
  <c r="B697" i="41"/>
  <c r="L697" i="41"/>
  <c r="G697" i="41"/>
  <c r="L493" i="41"/>
  <c r="D493" i="41"/>
  <c r="G493" i="41"/>
  <c r="B493" i="41"/>
  <c r="G469" i="41"/>
  <c r="B469" i="41"/>
  <c r="L469" i="41"/>
  <c r="D469" i="41"/>
  <c r="L406" i="41"/>
  <c r="D406" i="41"/>
  <c r="B406" i="41"/>
  <c r="G406" i="41"/>
  <c r="L215" i="41"/>
  <c r="G215" i="41"/>
  <c r="B215" i="41"/>
  <c r="D215" i="41"/>
  <c r="G676" i="41"/>
  <c r="B676" i="41"/>
  <c r="D676" i="41"/>
  <c r="L676" i="41"/>
  <c r="B571" i="41"/>
  <c r="L571" i="41"/>
  <c r="G571" i="41"/>
  <c r="D571" i="41"/>
  <c r="D291" i="41"/>
  <c r="B291" i="41"/>
  <c r="L291" i="41"/>
  <c r="G291" i="41"/>
  <c r="B52" i="41"/>
  <c r="L52" i="41"/>
  <c r="D52" i="41"/>
  <c r="G52" i="41"/>
  <c r="D57" i="41"/>
  <c r="B57" i="41"/>
  <c r="L57" i="41"/>
  <c r="G57" i="41"/>
  <c r="L643" i="41"/>
  <c r="B643" i="41"/>
  <c r="G643" i="41"/>
  <c r="D643" i="41"/>
  <c r="B312" i="41"/>
  <c r="D312" i="41"/>
  <c r="L312" i="41"/>
  <c r="G312" i="41"/>
  <c r="G615" i="41"/>
  <c r="B615" i="41"/>
  <c r="L615" i="41"/>
  <c r="D615" i="41"/>
  <c r="B261" i="41"/>
  <c r="L261" i="41"/>
  <c r="G261" i="41"/>
  <c r="D261" i="41"/>
  <c r="G151" i="41"/>
  <c r="B151" i="41"/>
  <c r="D151" i="41"/>
  <c r="L151" i="41"/>
  <c r="B104" i="41"/>
  <c r="G104" i="41"/>
  <c r="D104" i="41"/>
  <c r="L104" i="41"/>
  <c r="L290" i="41"/>
  <c r="B290" i="41"/>
  <c r="D290" i="41"/>
  <c r="G290" i="41"/>
  <c r="G658" i="41"/>
  <c r="L658" i="41"/>
  <c r="B658" i="41"/>
  <c r="D658" i="41"/>
  <c r="J38" i="41"/>
  <c r="H308" i="41"/>
  <c r="J308" i="41"/>
  <c r="E308" i="41"/>
  <c r="I308" i="41"/>
  <c r="K308" i="41"/>
  <c r="E350" i="41"/>
  <c r="E321" i="41"/>
  <c r="K321" i="41"/>
  <c r="J321" i="41"/>
  <c r="H321" i="41"/>
  <c r="I321" i="41"/>
  <c r="K181" i="41"/>
  <c r="E181" i="41"/>
  <c r="J484" i="41"/>
  <c r="H484" i="41"/>
  <c r="E484" i="41"/>
  <c r="K484" i="41"/>
  <c r="I484" i="41"/>
  <c r="K358" i="41"/>
  <c r="E358" i="41"/>
  <c r="H358" i="41"/>
  <c r="I358" i="41"/>
  <c r="J358" i="41"/>
  <c r="J632" i="41"/>
  <c r="H632" i="41"/>
  <c r="E632" i="41"/>
  <c r="I632" i="41"/>
  <c r="K632" i="41"/>
  <c r="H618" i="41"/>
  <c r="E618" i="41"/>
  <c r="J618" i="41"/>
  <c r="K618" i="41"/>
  <c r="I618" i="41"/>
  <c r="H638" i="41"/>
  <c r="K638" i="41"/>
  <c r="E638" i="41"/>
  <c r="J638" i="41"/>
  <c r="I638" i="41"/>
  <c r="L700" i="41"/>
  <c r="D700" i="41"/>
  <c r="G700" i="41"/>
  <c r="B700" i="41"/>
  <c r="G368" i="41"/>
  <c r="D368" i="41"/>
  <c r="B368" i="41"/>
  <c r="L368" i="41"/>
  <c r="D541" i="41"/>
  <c r="B541" i="41"/>
  <c r="G541" i="41"/>
  <c r="L541" i="41"/>
  <c r="J73" i="29"/>
  <c r="I73" i="29"/>
  <c r="H73" i="29"/>
  <c r="D577" i="41"/>
  <c r="B577" i="41"/>
  <c r="G577" i="41"/>
  <c r="L577" i="41"/>
  <c r="B463" i="41"/>
  <c r="L463" i="41"/>
  <c r="D463" i="41"/>
  <c r="G463" i="41"/>
  <c r="G702" i="41"/>
  <c r="L702" i="41"/>
  <c r="B702" i="41"/>
  <c r="D702" i="41"/>
  <c r="L370" i="41"/>
  <c r="B370" i="41"/>
  <c r="D370" i="41"/>
  <c r="G370" i="41"/>
  <c r="L601" i="41"/>
  <c r="D601" i="41"/>
  <c r="B601" i="41"/>
  <c r="G601" i="41"/>
  <c r="G499" i="41"/>
  <c r="L499" i="41"/>
  <c r="B499" i="41"/>
  <c r="D499" i="41"/>
  <c r="B263" i="41"/>
  <c r="D263" i="41"/>
  <c r="G263" i="41"/>
  <c r="L263" i="41"/>
  <c r="L397" i="41"/>
  <c r="D397" i="41"/>
  <c r="G397" i="41"/>
  <c r="B397" i="41"/>
  <c r="D83" i="41"/>
  <c r="L83" i="41"/>
  <c r="B83" i="41"/>
  <c r="G83" i="41"/>
  <c r="I86" i="29"/>
  <c r="H86" i="29"/>
  <c r="J86" i="29"/>
  <c r="I33" i="29"/>
  <c r="H33" i="29"/>
  <c r="J33" i="29"/>
  <c r="J127" i="29"/>
  <c r="H127" i="29"/>
  <c r="I127" i="29"/>
  <c r="J72" i="29"/>
  <c r="I72" i="29"/>
  <c r="H72" i="29"/>
  <c r="H152" i="29"/>
  <c r="I152" i="29"/>
  <c r="J152" i="29"/>
  <c r="H89" i="29"/>
  <c r="I89" i="29"/>
  <c r="J89" i="29"/>
  <c r="I156" i="29"/>
  <c r="J156" i="29"/>
  <c r="H156" i="29"/>
  <c r="J88" i="29"/>
  <c r="I88" i="29"/>
  <c r="H88" i="29"/>
  <c r="L459" i="41"/>
  <c r="D459" i="41"/>
  <c r="B459" i="41"/>
  <c r="G459" i="41"/>
  <c r="D570" i="41"/>
  <c r="B570" i="41"/>
  <c r="L570" i="41"/>
  <c r="G570" i="41"/>
  <c r="L236" i="41"/>
  <c r="G236" i="41"/>
  <c r="D236" i="41"/>
  <c r="B236" i="41"/>
  <c r="B649" i="41"/>
  <c r="G649" i="41"/>
  <c r="L649" i="41"/>
  <c r="D649" i="41"/>
  <c r="B203" i="41"/>
  <c r="L203" i="41"/>
  <c r="G203" i="41"/>
  <c r="D203" i="41"/>
  <c r="J71" i="29"/>
  <c r="I71" i="29"/>
  <c r="H71" i="29"/>
  <c r="I18" i="29"/>
  <c r="J18" i="29"/>
  <c r="H18" i="29"/>
  <c r="J123" i="29"/>
  <c r="H123" i="29"/>
  <c r="I123" i="29"/>
  <c r="I118" i="29"/>
  <c r="J118" i="29"/>
  <c r="H118" i="29"/>
  <c r="I159" i="29"/>
  <c r="J159" i="29"/>
  <c r="H159" i="29"/>
  <c r="H108" i="29"/>
  <c r="I108" i="29"/>
  <c r="J108" i="29"/>
  <c r="J46" i="29"/>
  <c r="I46" i="29"/>
  <c r="H46" i="29"/>
  <c r="H125" i="29"/>
  <c r="J125" i="29"/>
  <c r="I125" i="29"/>
  <c r="H135" i="29"/>
  <c r="I135" i="29"/>
  <c r="J135" i="29"/>
  <c r="J87" i="29"/>
  <c r="I87" i="29"/>
  <c r="H87" i="29"/>
  <c r="G146" i="41"/>
  <c r="D146" i="41"/>
  <c r="B146" i="41"/>
  <c r="L146" i="41"/>
  <c r="G421" i="41"/>
  <c r="L421" i="41"/>
  <c r="B421" i="41"/>
  <c r="D421" i="41"/>
  <c r="G439" i="41"/>
  <c r="L439" i="41"/>
  <c r="D439" i="41"/>
  <c r="B439" i="41"/>
  <c r="D648" i="41"/>
  <c r="L648" i="41"/>
  <c r="B648" i="41"/>
  <c r="G648" i="41"/>
  <c r="B410" i="41"/>
  <c r="D410" i="41"/>
  <c r="L410" i="41"/>
  <c r="G410" i="41"/>
  <c r="L61" i="41"/>
  <c r="B61" i="41"/>
  <c r="D61" i="41"/>
  <c r="G61" i="41"/>
  <c r="L606" i="41"/>
  <c r="G606" i="41"/>
  <c r="B606" i="41"/>
  <c r="D606" i="41"/>
  <c r="G171" i="41"/>
  <c r="D171" i="41"/>
  <c r="L171" i="41"/>
  <c r="B171" i="41"/>
  <c r="L153" i="41"/>
  <c r="B153" i="41"/>
  <c r="D153" i="41"/>
  <c r="G153" i="41"/>
  <c r="L218" i="41"/>
  <c r="G218" i="41"/>
  <c r="B218" i="41"/>
  <c r="D218" i="41"/>
  <c r="B155" i="41"/>
  <c r="L155" i="41"/>
  <c r="G155" i="41"/>
  <c r="D155" i="41"/>
  <c r="G701" i="41"/>
  <c r="D701" i="41"/>
  <c r="B701" i="41"/>
  <c r="L701" i="41"/>
  <c r="D228" i="41"/>
  <c r="L228" i="41"/>
  <c r="G228" i="41"/>
  <c r="B228" i="41"/>
  <c r="G299" i="41"/>
  <c r="D299" i="41"/>
  <c r="B299" i="41"/>
  <c r="L299" i="41"/>
  <c r="L437" i="41"/>
  <c r="B437" i="41"/>
  <c r="G437" i="41"/>
  <c r="D437" i="41"/>
  <c r="B176" i="41"/>
  <c r="G176" i="41"/>
  <c r="D176" i="41"/>
  <c r="L176" i="41"/>
  <c r="L620" i="41"/>
  <c r="D620" i="41"/>
  <c r="G620" i="41"/>
  <c r="B620" i="41"/>
  <c r="B454" i="41"/>
  <c r="D454" i="41"/>
  <c r="L454" i="41"/>
  <c r="G454" i="41"/>
  <c r="L150" i="41"/>
  <c r="D150" i="41"/>
  <c r="B150" i="41"/>
  <c r="G150" i="41"/>
  <c r="L689" i="41"/>
  <c r="G689" i="41"/>
  <c r="D689" i="41"/>
  <c r="B689" i="41"/>
  <c r="L254" i="41"/>
  <c r="D254" i="41"/>
  <c r="G254" i="41"/>
  <c r="B254" i="41"/>
  <c r="B576" i="41"/>
  <c r="G576" i="41"/>
  <c r="D576" i="41"/>
  <c r="L576" i="41"/>
  <c r="G386" i="41"/>
  <c r="D386" i="41"/>
  <c r="B386" i="41"/>
  <c r="L386" i="41"/>
  <c r="D292" i="41"/>
  <c r="G292" i="41"/>
  <c r="B292" i="41"/>
  <c r="L292" i="41"/>
  <c r="B249" i="41"/>
  <c r="D249" i="41"/>
  <c r="G249" i="41"/>
  <c r="L249" i="41"/>
  <c r="B607" i="41"/>
  <c r="L607" i="41"/>
  <c r="D607" i="41"/>
  <c r="G607" i="41"/>
  <c r="L413" i="41"/>
  <c r="B413" i="41"/>
  <c r="D413" i="41"/>
  <c r="G413" i="41"/>
  <c r="G220" i="41"/>
  <c r="L220" i="41"/>
  <c r="B220" i="41"/>
  <c r="D220" i="41"/>
  <c r="L681" i="41"/>
  <c r="B681" i="41"/>
  <c r="G681" i="41"/>
  <c r="D681" i="41"/>
  <c r="B523" i="41"/>
  <c r="G523" i="41"/>
  <c r="L523" i="41"/>
  <c r="D523" i="41"/>
  <c r="G13" i="41"/>
  <c r="L13" i="41"/>
  <c r="D13" i="41"/>
  <c r="B13" i="41"/>
  <c r="D550" i="41"/>
  <c r="B550" i="41"/>
  <c r="G550" i="41"/>
  <c r="L550" i="41"/>
  <c r="G60" i="41"/>
  <c r="L60" i="41"/>
  <c r="B60" i="41"/>
  <c r="D60" i="41"/>
  <c r="B567" i="41"/>
  <c r="G567" i="41"/>
  <c r="L567" i="41"/>
  <c r="D567" i="41"/>
  <c r="B237" i="41"/>
  <c r="L237" i="41"/>
  <c r="G237" i="41"/>
  <c r="D237" i="41"/>
  <c r="B547" i="41"/>
  <c r="G547" i="41"/>
  <c r="L547" i="41"/>
  <c r="D547" i="41"/>
  <c r="B381" i="41"/>
  <c r="L381" i="41"/>
  <c r="G381" i="41"/>
  <c r="D381" i="41"/>
  <c r="D412" i="41"/>
  <c r="B412" i="41"/>
  <c r="G412" i="41"/>
  <c r="L412" i="41"/>
  <c r="B559" i="41"/>
  <c r="G559" i="41"/>
  <c r="D559" i="41"/>
  <c r="L559" i="41"/>
  <c r="L509" i="41"/>
  <c r="G509" i="41"/>
  <c r="D509" i="41"/>
  <c r="B509" i="41"/>
  <c r="I133" i="29"/>
  <c r="H133" i="29"/>
  <c r="J133" i="29"/>
  <c r="H57" i="29"/>
  <c r="I57" i="29"/>
  <c r="J57" i="29"/>
  <c r="J111" i="29"/>
  <c r="H111" i="29"/>
  <c r="I111" i="29"/>
  <c r="H22" i="29"/>
  <c r="I22" i="29"/>
  <c r="J22" i="29"/>
  <c r="H139" i="29"/>
  <c r="J139" i="29"/>
  <c r="I139" i="29"/>
  <c r="J158" i="29"/>
  <c r="H158" i="29"/>
  <c r="I158" i="29"/>
  <c r="G530" i="41"/>
  <c r="D530" i="41"/>
  <c r="L530" i="41"/>
  <c r="B530" i="41"/>
  <c r="D375" i="41"/>
  <c r="L375" i="41"/>
  <c r="B375" i="41"/>
  <c r="G375" i="41"/>
  <c r="L376" i="41"/>
  <c r="G376" i="41"/>
  <c r="D376" i="41"/>
  <c r="B376" i="41"/>
  <c r="B466" i="41"/>
  <c r="G466" i="41"/>
  <c r="L466" i="41"/>
  <c r="D466" i="41"/>
  <c r="L175" i="41"/>
  <c r="D175" i="41"/>
  <c r="G175" i="41"/>
  <c r="B175" i="41"/>
  <c r="G288" i="41"/>
  <c r="D288" i="41"/>
  <c r="B288" i="41"/>
  <c r="L288" i="41"/>
  <c r="D450" i="41"/>
  <c r="B450" i="41"/>
  <c r="L450" i="41"/>
  <c r="G450" i="41"/>
  <c r="G705" i="41"/>
  <c r="L705" i="41"/>
  <c r="D705" i="41"/>
  <c r="B705" i="41"/>
  <c r="D183" i="41"/>
  <c r="L183" i="41"/>
  <c r="G183" i="41"/>
  <c r="B183" i="41"/>
  <c r="G297" i="41"/>
  <c r="L297" i="41"/>
  <c r="D297" i="41"/>
  <c r="B297" i="41"/>
  <c r="B178" i="41"/>
  <c r="D178" i="41"/>
  <c r="G178" i="41"/>
  <c r="L178" i="41"/>
  <c r="B627" i="41"/>
  <c r="D627" i="41"/>
  <c r="G627" i="41"/>
  <c r="L627" i="41"/>
  <c r="L404" i="41"/>
  <c r="B404" i="41"/>
  <c r="G404" i="41"/>
  <c r="D404" i="41"/>
  <c r="B631" i="41"/>
  <c r="L631" i="41"/>
  <c r="D631" i="41"/>
  <c r="G631" i="41"/>
  <c r="D269" i="41"/>
  <c r="L269" i="41"/>
  <c r="G269" i="41"/>
  <c r="B269" i="41"/>
  <c r="L72" i="41"/>
  <c r="B72" i="41"/>
  <c r="G72" i="41"/>
  <c r="D72" i="41"/>
  <c r="D23" i="41"/>
  <c r="B23" i="41"/>
  <c r="L23" i="41"/>
  <c r="G23" i="41"/>
  <c r="I28" i="29"/>
  <c r="H28" i="29"/>
  <c r="J28" i="29"/>
  <c r="I153" i="29"/>
  <c r="H153" i="29"/>
  <c r="J153" i="29"/>
  <c r="H164" i="29"/>
  <c r="I164" i="29"/>
  <c r="J164" i="29"/>
  <c r="I65" i="29"/>
  <c r="H65" i="29"/>
  <c r="J65" i="29"/>
  <c r="I131" i="29"/>
  <c r="H131" i="29"/>
  <c r="J131" i="29"/>
  <c r="J31" i="29"/>
  <c r="I31" i="29"/>
  <c r="H31" i="29"/>
  <c r="J26" i="29"/>
  <c r="I26" i="29"/>
  <c r="H26" i="29"/>
  <c r="H258" i="41"/>
  <c r="I258" i="41"/>
  <c r="J258" i="41"/>
  <c r="E258" i="41"/>
  <c r="K258" i="41"/>
  <c r="H286" i="41"/>
  <c r="I286" i="41"/>
  <c r="K286" i="41"/>
  <c r="J286" i="41"/>
  <c r="E286" i="41"/>
  <c r="J163" i="41"/>
  <c r="I163" i="41"/>
  <c r="K163" i="41"/>
  <c r="E163" i="41"/>
  <c r="H163" i="41"/>
  <c r="E566" i="41"/>
  <c r="H566" i="41"/>
  <c r="I566" i="41"/>
  <c r="K566" i="41"/>
  <c r="J566" i="41"/>
  <c r="H179" i="41"/>
  <c r="J179" i="41"/>
  <c r="K179" i="41"/>
  <c r="E179" i="41"/>
  <c r="I179" i="41"/>
  <c r="E255" i="41"/>
  <c r="I255" i="41"/>
  <c r="K255" i="41"/>
  <c r="H255" i="41"/>
  <c r="J255" i="41"/>
  <c r="K190" i="41"/>
  <c r="I190" i="41"/>
  <c r="E190" i="41"/>
  <c r="J190" i="41"/>
  <c r="H190" i="41"/>
  <c r="H87" i="41"/>
  <c r="K87" i="41"/>
  <c r="I87" i="41"/>
  <c r="J87" i="41"/>
  <c r="E87" i="41"/>
  <c r="E694" i="41"/>
  <c r="J694" i="41"/>
  <c r="H694" i="41"/>
  <c r="K694" i="41"/>
  <c r="I694" i="41"/>
  <c r="H20" i="39"/>
  <c r="J20" i="39"/>
  <c r="I20" i="39"/>
  <c r="J340" i="41"/>
  <c r="K340" i="41"/>
  <c r="I340" i="41"/>
  <c r="E340" i="41"/>
  <c r="H340" i="41"/>
  <c r="J318" i="41"/>
  <c r="E318" i="41"/>
  <c r="H318" i="41"/>
  <c r="K318" i="41"/>
  <c r="I318" i="41"/>
  <c r="K205" i="41"/>
  <c r="H205" i="41"/>
  <c r="J205" i="41"/>
  <c r="I205" i="41"/>
  <c r="E205" i="41"/>
  <c r="K568" i="41"/>
  <c r="J568" i="41"/>
  <c r="I568" i="41"/>
  <c r="H568" i="41"/>
  <c r="E568" i="41"/>
  <c r="I273" i="41"/>
  <c r="E273" i="41"/>
  <c r="H273" i="41"/>
  <c r="K273" i="41"/>
  <c r="J273" i="41"/>
  <c r="J497" i="41"/>
  <c r="E497" i="41"/>
  <c r="K497" i="41"/>
  <c r="H497" i="41"/>
  <c r="I497" i="41"/>
  <c r="I665" i="41"/>
  <c r="E665" i="41"/>
  <c r="K665" i="41"/>
  <c r="J665" i="41"/>
  <c r="H665" i="41"/>
  <c r="H488" i="41"/>
  <c r="J488" i="41"/>
  <c r="I488" i="41"/>
  <c r="K488" i="41"/>
  <c r="E488" i="41"/>
  <c r="D338" i="41"/>
  <c r="B338" i="41"/>
  <c r="L338" i="41"/>
  <c r="G338" i="41"/>
  <c r="B49" i="41"/>
  <c r="D49" i="41"/>
  <c r="L49" i="41"/>
  <c r="G49" i="41"/>
  <c r="L539" i="41"/>
  <c r="D539" i="41"/>
  <c r="G539" i="41"/>
  <c r="B539" i="41"/>
  <c r="G527" i="41"/>
  <c r="B527" i="41"/>
  <c r="D527" i="41"/>
  <c r="L527" i="41"/>
  <c r="G630" i="41"/>
  <c r="B630" i="41"/>
  <c r="D630" i="41"/>
  <c r="L630" i="41"/>
  <c r="B401" i="41"/>
  <c r="G401" i="41"/>
  <c r="L401" i="41"/>
  <c r="D401" i="41"/>
  <c r="D579" i="41"/>
  <c r="B579" i="41"/>
  <c r="G579" i="41"/>
  <c r="L579" i="41"/>
  <c r="B29" i="41"/>
  <c r="L29" i="41"/>
  <c r="D29" i="41"/>
  <c r="G29" i="41"/>
  <c r="B274" i="41"/>
  <c r="G274" i="41"/>
  <c r="L274" i="41"/>
  <c r="D274" i="41"/>
  <c r="B501" i="41"/>
  <c r="D501" i="41"/>
  <c r="L501" i="41"/>
  <c r="G501" i="41"/>
  <c r="B461" i="41"/>
  <c r="L461" i="41"/>
  <c r="G461" i="41"/>
  <c r="D461" i="41"/>
  <c r="L248" i="41"/>
  <c r="B248" i="41"/>
  <c r="G248" i="41"/>
  <c r="D248" i="41"/>
  <c r="L403" i="41"/>
  <c r="G403" i="41"/>
  <c r="B403" i="41"/>
  <c r="D403" i="41"/>
  <c r="B473" i="41"/>
  <c r="D473" i="41"/>
  <c r="L473" i="41"/>
  <c r="G473" i="41"/>
  <c r="D177" i="41"/>
  <c r="L177" i="41"/>
  <c r="B177" i="41"/>
  <c r="G177" i="41"/>
  <c r="L246" i="41"/>
  <c r="B246" i="41"/>
  <c r="G246" i="41"/>
  <c r="D246" i="41"/>
  <c r="L233" i="41"/>
  <c r="B233" i="41"/>
  <c r="G233" i="41"/>
  <c r="D233" i="41"/>
  <c r="D519" i="41"/>
  <c r="L519" i="41"/>
  <c r="B519" i="41"/>
  <c r="G519" i="41"/>
  <c r="G186" i="41"/>
  <c r="L186" i="41"/>
  <c r="B186" i="41"/>
  <c r="D186" i="41"/>
  <c r="L247" i="41"/>
  <c r="B247" i="41"/>
  <c r="G247" i="41"/>
  <c r="D247" i="41"/>
  <c r="D63" i="41"/>
  <c r="L63" i="41"/>
  <c r="G63" i="41"/>
  <c r="B63" i="41"/>
  <c r="D154" i="41"/>
  <c r="B154" i="41"/>
  <c r="L154" i="41"/>
  <c r="G154" i="41"/>
  <c r="D573" i="41"/>
  <c r="L573" i="41"/>
  <c r="B573" i="41"/>
  <c r="G573" i="41"/>
  <c r="D213" i="41"/>
  <c r="L213" i="41"/>
  <c r="B213" i="41"/>
  <c r="G213" i="41"/>
  <c r="D66" i="41"/>
  <c r="B66" i="41"/>
  <c r="L66" i="41"/>
  <c r="G66" i="41"/>
  <c r="D669" i="41"/>
  <c r="B669" i="41"/>
  <c r="G669" i="41"/>
  <c r="L669" i="41"/>
  <c r="B170" i="41"/>
  <c r="L170" i="41"/>
  <c r="G170" i="41"/>
  <c r="D170" i="41"/>
  <c r="G388" i="41"/>
  <c r="D388" i="41"/>
  <c r="L388" i="41"/>
  <c r="B388" i="41"/>
  <c r="G673" i="41"/>
  <c r="B673" i="41"/>
  <c r="L673" i="41"/>
  <c r="D673" i="41"/>
  <c r="L495" i="41"/>
  <c r="G495" i="41"/>
  <c r="B495" i="41"/>
  <c r="D495" i="41"/>
  <c r="G699" i="41"/>
  <c r="L699" i="41"/>
  <c r="B699" i="41"/>
  <c r="D699" i="41"/>
  <c r="G492" i="41"/>
  <c r="B492" i="41"/>
  <c r="D492" i="41"/>
  <c r="L492" i="41"/>
  <c r="L336" i="41"/>
  <c r="G336" i="41"/>
  <c r="B336" i="41"/>
  <c r="D336" i="41"/>
  <c r="G100" i="41"/>
  <c r="L100" i="41"/>
  <c r="D100" i="41"/>
  <c r="B100" i="41"/>
  <c r="B422" i="41"/>
  <c r="L422" i="41"/>
  <c r="D422" i="41"/>
  <c r="G422" i="41"/>
  <c r="G21" i="41"/>
  <c r="D21" i="41"/>
  <c r="L21" i="41"/>
  <c r="B21" i="41"/>
  <c r="D385" i="41"/>
  <c r="L385" i="41"/>
  <c r="G385" i="41"/>
  <c r="B385" i="41"/>
  <c r="B131" i="41"/>
  <c r="D131" i="41"/>
  <c r="L131" i="41"/>
  <c r="G131" i="41"/>
  <c r="D84" i="41"/>
  <c r="B84" i="41"/>
  <c r="G84" i="41"/>
  <c r="L84" i="41"/>
  <c r="G498" i="41"/>
  <c r="B498" i="41"/>
  <c r="D498" i="41"/>
  <c r="L498" i="41"/>
  <c r="D137" i="41"/>
  <c r="L137" i="41"/>
  <c r="B137" i="41"/>
  <c r="G137" i="41"/>
  <c r="D436" i="41"/>
  <c r="G436" i="41"/>
  <c r="L436" i="41"/>
  <c r="B436" i="41"/>
  <c r="D243" i="41"/>
  <c r="B243" i="41"/>
  <c r="L243" i="41"/>
  <c r="G243" i="41"/>
  <c r="G374" i="41"/>
  <c r="B374" i="41"/>
  <c r="D374" i="41"/>
  <c r="L374" i="41"/>
  <c r="L634" i="41"/>
  <c r="D634" i="41"/>
  <c r="G634" i="41"/>
  <c r="B634" i="41"/>
  <c r="B33" i="41"/>
  <c r="G33" i="41"/>
  <c r="D33" i="41"/>
  <c r="L33" i="41"/>
  <c r="G229" i="41"/>
  <c r="B229" i="41"/>
  <c r="D229" i="41"/>
  <c r="L229" i="41"/>
  <c r="B500" i="41"/>
  <c r="D500" i="41"/>
  <c r="L500" i="41"/>
  <c r="G500" i="41"/>
  <c r="D50" i="41"/>
  <c r="G50" i="41"/>
  <c r="B50" i="41"/>
  <c r="L50" i="41"/>
  <c r="G434" i="41"/>
  <c r="L434" i="41"/>
  <c r="D434" i="41"/>
  <c r="B434" i="41"/>
  <c r="D47" i="41"/>
  <c r="G47" i="41"/>
  <c r="L47" i="41"/>
  <c r="B47" i="41"/>
  <c r="G467" i="41"/>
  <c r="L467" i="41"/>
  <c r="B467" i="41"/>
  <c r="D467" i="41"/>
  <c r="D162" i="41"/>
  <c r="L162" i="41"/>
  <c r="G162" i="41"/>
  <c r="B162" i="41"/>
  <c r="L17" i="41"/>
  <c r="D17" i="41"/>
  <c r="B17" i="41"/>
  <c r="G17" i="41"/>
  <c r="D125" i="41"/>
  <c r="B125" i="41"/>
  <c r="G125" i="41"/>
  <c r="L125" i="41"/>
  <c r="B276" i="41"/>
  <c r="G276" i="41"/>
  <c r="D276" i="41"/>
  <c r="L276" i="41"/>
  <c r="G279" i="41"/>
  <c r="D279" i="41"/>
  <c r="B279" i="41"/>
  <c r="L279" i="41"/>
  <c r="D592" i="41"/>
  <c r="B592" i="41"/>
  <c r="G592" i="41"/>
  <c r="L592" i="41"/>
  <c r="I45" i="29"/>
  <c r="J45" i="29"/>
  <c r="H45" i="29"/>
  <c r="I138" i="29"/>
  <c r="J138" i="29"/>
  <c r="H138" i="29"/>
  <c r="H51" i="29"/>
  <c r="I51" i="29"/>
  <c r="J51" i="29"/>
  <c r="I144" i="29"/>
  <c r="J144" i="29"/>
  <c r="H144" i="29"/>
  <c r="H162" i="29"/>
  <c r="I162" i="29"/>
  <c r="J162" i="29"/>
  <c r="B496" i="41"/>
  <c r="L496" i="41"/>
  <c r="D496" i="41"/>
  <c r="G496" i="41"/>
  <c r="G628" i="41"/>
  <c r="B628" i="41"/>
  <c r="D628" i="41"/>
  <c r="L628" i="41"/>
  <c r="G672" i="41"/>
  <c r="D672" i="41"/>
  <c r="L672" i="41"/>
  <c r="B672" i="41"/>
  <c r="D53" i="41"/>
  <c r="B53" i="41"/>
  <c r="L53" i="41"/>
  <c r="G53" i="41"/>
  <c r="D185" i="41"/>
  <c r="G185" i="41"/>
  <c r="L185" i="41"/>
  <c r="B185" i="41"/>
  <c r="D26" i="41"/>
  <c r="B26" i="41"/>
  <c r="G26" i="41"/>
  <c r="L26" i="41"/>
  <c r="B516" i="41"/>
  <c r="L516" i="41"/>
  <c r="G516" i="41"/>
  <c r="D516" i="41"/>
  <c r="B554" i="41"/>
  <c r="L554" i="41"/>
  <c r="D554" i="41"/>
  <c r="G554" i="41"/>
  <c r="B296" i="41"/>
  <c r="L296" i="41"/>
  <c r="D296" i="41"/>
  <c r="G296" i="41"/>
  <c r="G435" i="41"/>
  <c r="L435" i="41"/>
  <c r="B435" i="41"/>
  <c r="D435" i="41"/>
  <c r="B474" i="41"/>
  <c r="G474" i="41"/>
  <c r="D474" i="41"/>
  <c r="L474" i="41"/>
  <c r="L482" i="41"/>
  <c r="G482" i="41"/>
  <c r="B482" i="41"/>
  <c r="D482" i="41"/>
  <c r="D283" i="41"/>
  <c r="L283" i="41"/>
  <c r="B283" i="41"/>
  <c r="G283" i="41"/>
  <c r="G345" i="41"/>
  <c r="D345" i="41"/>
  <c r="B345" i="41"/>
  <c r="L345" i="41"/>
  <c r="L431" i="41"/>
  <c r="G431" i="41"/>
  <c r="B431" i="41"/>
  <c r="D431" i="41"/>
  <c r="D224" i="41"/>
  <c r="G224" i="41"/>
  <c r="B224" i="41"/>
  <c r="L224" i="41"/>
  <c r="L619" i="41"/>
  <c r="D619" i="41"/>
  <c r="B619" i="41"/>
  <c r="G619" i="41"/>
  <c r="B199" i="41"/>
  <c r="L199" i="41"/>
  <c r="G199" i="41"/>
  <c r="D199" i="41"/>
  <c r="B30" i="41"/>
  <c r="G30" i="41"/>
  <c r="L30" i="41"/>
  <c r="D30" i="41"/>
  <c r="B326" i="41"/>
  <c r="D326" i="41"/>
  <c r="G326" i="41"/>
  <c r="L326" i="41"/>
  <c r="D332" i="41"/>
  <c r="L332" i="41"/>
  <c r="G332" i="41"/>
  <c r="B332" i="41"/>
  <c r="B391" i="41"/>
  <c r="L391" i="41"/>
  <c r="G391" i="41"/>
  <c r="D391" i="41"/>
  <c r="J624" i="41"/>
  <c r="I624" i="41"/>
  <c r="K624" i="41"/>
  <c r="E624" i="41"/>
  <c r="H624" i="41"/>
  <c r="K113" i="41"/>
  <c r="J113" i="41"/>
  <c r="E113" i="41"/>
  <c r="I113" i="41"/>
  <c r="H113" i="41"/>
  <c r="I278" i="41"/>
  <c r="J278" i="41"/>
  <c r="E278" i="41"/>
  <c r="H278" i="41"/>
  <c r="K278" i="41"/>
  <c r="E206" i="41"/>
  <c r="K206" i="41"/>
  <c r="J206" i="41"/>
  <c r="I206" i="41"/>
  <c r="H206" i="41"/>
  <c r="K525" i="41"/>
  <c r="I525" i="41"/>
  <c r="E525" i="41"/>
  <c r="J525" i="41"/>
  <c r="H525" i="41"/>
  <c r="K543" i="41"/>
  <c r="H543" i="41"/>
  <c r="J543" i="41"/>
  <c r="E543" i="41"/>
  <c r="I543" i="41"/>
  <c r="H373" i="41"/>
  <c r="K373" i="41"/>
  <c r="J373" i="41"/>
  <c r="I373" i="41"/>
  <c r="E373" i="41"/>
  <c r="K166" i="41"/>
  <c r="E166" i="41"/>
  <c r="J166" i="41"/>
  <c r="I166" i="41"/>
  <c r="H166" i="41"/>
  <c r="K526" i="41"/>
  <c r="E526" i="41"/>
  <c r="J526" i="41"/>
  <c r="I526" i="41"/>
  <c r="H526" i="41"/>
  <c r="D671" i="41"/>
  <c r="L671" i="41"/>
  <c r="G671" i="41"/>
  <c r="B671" i="41"/>
  <c r="B651" i="41"/>
  <c r="L651" i="41"/>
  <c r="G651" i="41"/>
  <c r="D651" i="41"/>
  <c r="H120" i="29"/>
  <c r="J120" i="29"/>
  <c r="I120" i="29"/>
  <c r="J114" i="29"/>
  <c r="H114" i="29"/>
  <c r="I114" i="29"/>
  <c r="I119" i="29"/>
  <c r="J119" i="29"/>
  <c r="H119" i="29"/>
  <c r="J29" i="29"/>
  <c r="H29" i="29"/>
  <c r="I29" i="29"/>
  <c r="J140" i="29"/>
  <c r="I140" i="29"/>
  <c r="H140" i="29"/>
  <c r="G17" i="29"/>
  <c r="D17" i="29"/>
  <c r="B17" i="29"/>
  <c r="E17" i="29" s="1"/>
  <c r="D65" i="41"/>
  <c r="B65" i="41"/>
  <c r="L65" i="41"/>
  <c r="G65" i="41"/>
  <c r="L597" i="41"/>
  <c r="G597" i="41"/>
  <c r="D597" i="41"/>
  <c r="B597" i="41"/>
  <c r="L574" i="41"/>
  <c r="B574" i="41"/>
  <c r="G574" i="41"/>
  <c r="D574" i="41"/>
  <c r="G115" i="41"/>
  <c r="L115" i="41"/>
  <c r="D115" i="41"/>
  <c r="B115" i="41"/>
  <c r="G216" i="41"/>
  <c r="D216" i="41"/>
  <c r="B216" i="41"/>
  <c r="L216" i="41"/>
  <c r="G285" i="41"/>
  <c r="D285" i="41"/>
  <c r="L285" i="41"/>
  <c r="B285" i="41"/>
  <c r="B636" i="41"/>
  <c r="G636" i="41"/>
  <c r="D636" i="41"/>
  <c r="L636" i="41"/>
  <c r="I54" i="29"/>
  <c r="J54" i="29"/>
  <c r="H54" i="29"/>
  <c r="H121" i="29"/>
  <c r="J121" i="29"/>
  <c r="I121" i="29"/>
  <c r="J132" i="29"/>
  <c r="I132" i="29"/>
  <c r="H132" i="29"/>
  <c r="J115" i="29"/>
  <c r="I115" i="29"/>
  <c r="H115" i="29"/>
  <c r="I25" i="29"/>
  <c r="J25" i="29"/>
  <c r="H25" i="29"/>
  <c r="H41" i="29"/>
  <c r="I41" i="29"/>
  <c r="J41" i="29"/>
  <c r="H76" i="29"/>
  <c r="I76" i="29"/>
  <c r="J76" i="29"/>
  <c r="H35" i="29"/>
  <c r="I35" i="29"/>
  <c r="J35" i="29"/>
  <c r="J34" i="29"/>
  <c r="H34" i="29"/>
  <c r="I34" i="29"/>
  <c r="I122" i="29"/>
  <c r="H122" i="29"/>
  <c r="J122" i="29"/>
  <c r="I160" i="29"/>
  <c r="H160" i="29"/>
  <c r="J160" i="29"/>
  <c r="J98" i="29"/>
  <c r="H98" i="29"/>
  <c r="I98" i="29"/>
  <c r="D393" i="41"/>
  <c r="B393" i="41"/>
  <c r="G393" i="41"/>
  <c r="L393" i="41"/>
  <c r="B447" i="41"/>
  <c r="L447" i="41"/>
  <c r="D447" i="41"/>
  <c r="G447" i="41"/>
  <c r="D603" i="41"/>
  <c r="B603" i="41"/>
  <c r="G603" i="41"/>
  <c r="L603" i="41"/>
  <c r="D595" i="41"/>
  <c r="L595" i="41"/>
  <c r="B595" i="41"/>
  <c r="G595" i="41"/>
  <c r="D281" i="41"/>
  <c r="L281" i="41"/>
  <c r="B281" i="41"/>
  <c r="G281" i="41"/>
  <c r="L657" i="41"/>
  <c r="G657" i="41"/>
  <c r="D657" i="41"/>
  <c r="B657" i="41"/>
  <c r="B515" i="41"/>
  <c r="L515" i="41"/>
  <c r="G515" i="41"/>
  <c r="D515" i="41"/>
  <c r="G710" i="41"/>
  <c r="D710" i="41"/>
  <c r="L710" i="41"/>
  <c r="B710" i="41"/>
  <c r="G438" i="41"/>
  <c r="B438" i="41"/>
  <c r="L438" i="41"/>
  <c r="D438" i="41"/>
  <c r="B704" i="41"/>
  <c r="L704" i="41"/>
  <c r="D704" i="41"/>
  <c r="G704" i="41"/>
  <c r="G119" i="41"/>
  <c r="B119" i="41"/>
  <c r="L119" i="41"/>
  <c r="D119" i="41"/>
  <c r="L32" i="41"/>
  <c r="G32" i="41"/>
  <c r="D32" i="41"/>
  <c r="B32" i="41"/>
  <c r="B408" i="41"/>
  <c r="G408" i="41"/>
  <c r="D408" i="41"/>
  <c r="L408" i="41"/>
  <c r="B311" i="41"/>
  <c r="G311" i="41"/>
  <c r="D311" i="41"/>
  <c r="L311" i="41"/>
  <c r="B555" i="41"/>
  <c r="G555" i="41"/>
  <c r="L555" i="41"/>
  <c r="D555" i="41"/>
  <c r="G423" i="41"/>
  <c r="B423" i="41"/>
  <c r="L423" i="41"/>
  <c r="D423" i="41"/>
  <c r="L136" i="41"/>
  <c r="G136" i="41"/>
  <c r="D136" i="41"/>
  <c r="B136" i="41"/>
  <c r="L696" i="41"/>
  <c r="G696" i="41"/>
  <c r="D696" i="41"/>
  <c r="B696" i="41"/>
  <c r="D143" i="41"/>
  <c r="G143" i="41"/>
  <c r="L143" i="41"/>
  <c r="B143" i="41"/>
  <c r="D478" i="41"/>
  <c r="B478" i="41"/>
  <c r="L478" i="41"/>
  <c r="G478" i="41"/>
  <c r="L639" i="41"/>
  <c r="D639" i="41"/>
  <c r="G639" i="41"/>
  <c r="B639" i="41"/>
  <c r="G372" i="41"/>
  <c r="B372" i="41"/>
  <c r="L372" i="41"/>
  <c r="D372" i="41"/>
  <c r="G79" i="41"/>
  <c r="L79" i="41"/>
  <c r="D79" i="41"/>
  <c r="B79" i="41"/>
  <c r="D489" i="41"/>
  <c r="G489" i="41"/>
  <c r="L489" i="41"/>
  <c r="B489" i="41"/>
  <c r="D427" i="41"/>
  <c r="B427" i="41"/>
  <c r="G427" i="41"/>
  <c r="L427" i="41"/>
  <c r="G144" i="41"/>
  <c r="B144" i="41"/>
  <c r="L144" i="41"/>
  <c r="D144" i="41"/>
  <c r="B192" i="41"/>
  <c r="G192" i="41"/>
  <c r="D192" i="41"/>
  <c r="L192" i="41"/>
  <c r="G411" i="41"/>
  <c r="B411" i="41"/>
  <c r="L411" i="41"/>
  <c r="D411" i="41"/>
  <c r="B617" i="41"/>
  <c r="D617" i="41"/>
  <c r="L617" i="41"/>
  <c r="G617" i="41"/>
  <c r="B510" i="41"/>
  <c r="L510" i="41"/>
  <c r="G510" i="41"/>
  <c r="D510" i="41"/>
  <c r="G231" i="41"/>
  <c r="D231" i="41"/>
  <c r="L231" i="41"/>
  <c r="B231" i="41"/>
  <c r="B212" i="41"/>
  <c r="D212" i="41"/>
  <c r="G212" i="41"/>
  <c r="L212" i="41"/>
  <c r="G55" i="41"/>
  <c r="D55" i="41"/>
  <c r="L55" i="41"/>
  <c r="B55" i="41"/>
  <c r="L225" i="41"/>
  <c r="B225" i="41"/>
  <c r="G225" i="41"/>
  <c r="D225" i="41"/>
  <c r="B90" i="41"/>
  <c r="L90" i="41"/>
  <c r="G90" i="41"/>
  <c r="D90" i="41"/>
  <c r="G582" i="41"/>
  <c r="L582" i="41"/>
  <c r="D582" i="41"/>
  <c r="B582" i="41"/>
  <c r="B316" i="41"/>
  <c r="D316" i="41"/>
  <c r="G316" i="41"/>
  <c r="L316" i="41"/>
  <c r="B142" i="41"/>
  <c r="G142" i="41"/>
  <c r="D142" i="41"/>
  <c r="L142" i="41"/>
  <c r="B214" i="41"/>
  <c r="L214" i="41"/>
  <c r="G214" i="41"/>
  <c r="D214" i="41"/>
  <c r="J81" i="29"/>
  <c r="H81" i="29"/>
  <c r="I81" i="29"/>
  <c r="H83" i="29"/>
  <c r="I83" i="29"/>
  <c r="J83" i="29"/>
  <c r="I165" i="29"/>
  <c r="J165" i="29"/>
  <c r="H165" i="29"/>
  <c r="H24" i="29"/>
  <c r="J24" i="29"/>
  <c r="I24" i="29"/>
  <c r="H55" i="29"/>
  <c r="J55" i="29"/>
  <c r="I55" i="29"/>
  <c r="J148" i="29"/>
  <c r="H148" i="29"/>
  <c r="I148" i="29"/>
  <c r="H40" i="29"/>
  <c r="J40" i="29"/>
  <c r="I40" i="29"/>
  <c r="L96" i="41"/>
  <c r="B96" i="41"/>
  <c r="G96" i="41"/>
  <c r="D96" i="41"/>
  <c r="L629" i="41"/>
  <c r="B629" i="41"/>
  <c r="G629" i="41"/>
  <c r="D629" i="41"/>
  <c r="L148" i="41"/>
  <c r="G148" i="41"/>
  <c r="D148" i="41"/>
  <c r="B148" i="41"/>
  <c r="L569" i="41"/>
  <c r="B569" i="41"/>
  <c r="G569" i="41"/>
  <c r="D569" i="41"/>
  <c r="B41" i="41"/>
  <c r="G41" i="41"/>
  <c r="D41" i="41"/>
  <c r="L41" i="41"/>
  <c r="D653" i="41"/>
  <c r="B653" i="41"/>
  <c r="L653" i="41"/>
  <c r="G653" i="41"/>
  <c r="B244" i="41"/>
  <c r="G244" i="41"/>
  <c r="D244" i="41"/>
  <c r="L244" i="41"/>
  <c r="B128" i="41"/>
  <c r="D128" i="41"/>
  <c r="L128" i="41"/>
  <c r="G128" i="41"/>
  <c r="B107" i="41"/>
  <c r="L107" i="41"/>
  <c r="G107" i="41"/>
  <c r="D107" i="41"/>
  <c r="H21" i="39"/>
  <c r="I21" i="39"/>
  <c r="J21" i="39"/>
  <c r="B324" i="41"/>
  <c r="L324" i="41"/>
  <c r="D324" i="41"/>
  <c r="G324" i="41"/>
  <c r="L86" i="41"/>
  <c r="D86" i="41"/>
  <c r="B86" i="41"/>
  <c r="G86" i="41"/>
  <c r="G683" i="41"/>
  <c r="B683" i="41"/>
  <c r="D683" i="41"/>
  <c r="L683" i="41"/>
  <c r="L106" i="41"/>
  <c r="G106" i="41"/>
  <c r="D106" i="41"/>
  <c r="B106" i="41"/>
  <c r="G313" i="41"/>
  <c r="B313" i="41"/>
  <c r="L313" i="41"/>
  <c r="D313" i="41"/>
  <c r="B161" i="41"/>
  <c r="G161" i="41"/>
  <c r="D161" i="41"/>
  <c r="L161" i="41"/>
  <c r="G303" i="41"/>
  <c r="L303" i="41"/>
  <c r="B303" i="41"/>
  <c r="D303" i="41"/>
  <c r="L486" i="41"/>
  <c r="G486" i="41"/>
  <c r="B486" i="41"/>
  <c r="D486" i="41"/>
  <c r="B54" i="41"/>
  <c r="G54" i="41"/>
  <c r="D54" i="41"/>
  <c r="L54" i="41"/>
  <c r="D51" i="41"/>
  <c r="B51" i="41"/>
  <c r="L51" i="41"/>
  <c r="G51" i="41"/>
  <c r="B327" i="41"/>
  <c r="D327" i="41"/>
  <c r="L327" i="41"/>
  <c r="G327" i="41"/>
  <c r="I43" i="29"/>
  <c r="J43" i="29"/>
  <c r="H43" i="29"/>
  <c r="I105" i="29"/>
  <c r="H105" i="29"/>
  <c r="J105" i="29"/>
  <c r="J99" i="29"/>
  <c r="H99" i="29"/>
  <c r="I99" i="29"/>
  <c r="H136" i="29"/>
  <c r="J136" i="29"/>
  <c r="I136" i="29"/>
  <c r="I517" i="41"/>
  <c r="K517" i="41"/>
  <c r="J517" i="41"/>
  <c r="H517" i="41"/>
  <c r="E517" i="41"/>
  <c r="H682" i="41"/>
  <c r="I682" i="41"/>
  <c r="E682" i="41"/>
  <c r="J682" i="41"/>
  <c r="K682" i="41"/>
  <c r="K621" i="41"/>
  <c r="J621" i="41"/>
  <c r="I621" i="41"/>
  <c r="H621" i="41"/>
  <c r="E621" i="41"/>
  <c r="J124" i="41"/>
  <c r="E124" i="41"/>
  <c r="I124" i="41"/>
  <c r="K124" i="41"/>
  <c r="H124" i="41"/>
  <c r="E204" i="41"/>
  <c r="K204" i="41"/>
  <c r="H204" i="41"/>
  <c r="J204" i="41"/>
  <c r="I204" i="41"/>
  <c r="H256" i="41"/>
  <c r="E256" i="41"/>
  <c r="I256" i="41"/>
  <c r="K256" i="41"/>
  <c r="J256" i="41"/>
  <c r="I16" i="41"/>
  <c r="J16" i="41"/>
  <c r="K16" i="41"/>
  <c r="E16" i="41"/>
  <c r="H16" i="41"/>
  <c r="J319" i="41"/>
  <c r="H319" i="41"/>
  <c r="E319" i="41"/>
  <c r="I319" i="41"/>
  <c r="K319" i="41"/>
  <c r="I419" i="41"/>
  <c r="E419" i="41"/>
  <c r="K419" i="41"/>
  <c r="H419" i="41"/>
  <c r="J419" i="41"/>
  <c r="I668" i="41"/>
  <c r="J668" i="41"/>
  <c r="H668" i="41"/>
  <c r="K668" i="41"/>
  <c r="E668" i="41"/>
  <c r="E591" i="41"/>
  <c r="I591" i="41"/>
  <c r="K591" i="41"/>
  <c r="H591" i="41"/>
  <c r="J591" i="41"/>
  <c r="G126" i="41"/>
  <c r="B126" i="41"/>
  <c r="L126" i="41"/>
  <c r="D126" i="41"/>
  <c r="D73" i="41"/>
  <c r="G73" i="41"/>
  <c r="L73" i="41"/>
  <c r="B73" i="41"/>
  <c r="G564" i="41"/>
  <c r="D564" i="41"/>
  <c r="B564" i="41"/>
  <c r="L564" i="41"/>
  <c r="B659" i="41"/>
  <c r="L659" i="41"/>
  <c r="D659" i="41"/>
  <c r="G659" i="41"/>
  <c r="B208" i="41"/>
  <c r="G208" i="41"/>
  <c r="D208" i="41"/>
  <c r="L208" i="41"/>
  <c r="B101" i="41"/>
  <c r="L101" i="41"/>
  <c r="G101" i="41"/>
  <c r="D101" i="41"/>
  <c r="D415" i="41"/>
  <c r="B415" i="41"/>
  <c r="L415" i="41"/>
  <c r="G415" i="41"/>
  <c r="G330" i="41"/>
  <c r="B330" i="41"/>
  <c r="D330" i="41"/>
  <c r="L330" i="41"/>
  <c r="L309" i="41"/>
  <c r="B309" i="41"/>
  <c r="G309" i="41"/>
  <c r="D309" i="41"/>
  <c r="L644" i="41"/>
  <c r="D644" i="41"/>
  <c r="B644" i="41"/>
  <c r="G644" i="41"/>
  <c r="B18" i="41"/>
  <c r="D18" i="41"/>
  <c r="G18" i="41"/>
  <c r="L18" i="41"/>
  <c r="B612" i="41"/>
  <c r="D612" i="41"/>
  <c r="L612" i="41"/>
  <c r="G612" i="41"/>
  <c r="L295" i="41"/>
  <c r="G295" i="41"/>
  <c r="D295" i="41"/>
  <c r="B295" i="41"/>
  <c r="B507" i="41"/>
  <c r="G507" i="41"/>
  <c r="D507" i="41"/>
  <c r="L507" i="41"/>
  <c r="B253" i="41"/>
  <c r="D253" i="41"/>
  <c r="G253" i="41"/>
  <c r="L253" i="41"/>
  <c r="L678" i="41"/>
  <c r="B678" i="41"/>
  <c r="G678" i="41"/>
  <c r="D678" i="41"/>
  <c r="D343" i="41"/>
  <c r="L343" i="41"/>
  <c r="B343" i="41"/>
  <c r="G343" i="41"/>
  <c r="I32" i="39"/>
  <c r="J32" i="39"/>
  <c r="H32" i="39"/>
  <c r="L371" i="41"/>
  <c r="B371" i="41"/>
  <c r="G371" i="41"/>
  <c r="D371" i="41"/>
  <c r="L542" i="41"/>
  <c r="G542" i="41"/>
  <c r="D542" i="41"/>
  <c r="B542" i="41"/>
  <c r="D389" i="41"/>
  <c r="L389" i="41"/>
  <c r="G389" i="41"/>
  <c r="B389" i="41"/>
  <c r="B706" i="41"/>
  <c r="L706" i="41"/>
  <c r="D706" i="41"/>
  <c r="G706" i="41"/>
  <c r="L464" i="41"/>
  <c r="D464" i="41"/>
  <c r="B464" i="41"/>
  <c r="G464" i="41"/>
  <c r="B548" i="41"/>
  <c r="G548" i="41"/>
  <c r="L548" i="41"/>
  <c r="D548" i="41"/>
  <c r="L262" i="41"/>
  <c r="B262" i="41"/>
  <c r="G262" i="41"/>
  <c r="D262" i="41"/>
  <c r="D315" i="41"/>
  <c r="B315" i="41"/>
  <c r="L315" i="41"/>
  <c r="G315" i="41"/>
  <c r="G347" i="41"/>
  <c r="L347" i="41"/>
  <c r="D347" i="41"/>
  <c r="B347" i="41"/>
  <c r="L409" i="41"/>
  <c r="D409" i="41"/>
  <c r="B409" i="41"/>
  <c r="G409" i="41"/>
  <c r="B690" i="41"/>
  <c r="L690" i="41"/>
  <c r="G690" i="41"/>
  <c r="D690" i="41"/>
  <c r="G524" i="41"/>
  <c r="B524" i="41"/>
  <c r="D524" i="41"/>
  <c r="L524" i="41"/>
  <c r="G711" i="41"/>
  <c r="L711" i="41"/>
  <c r="B711" i="41"/>
  <c r="G366" i="41"/>
  <c r="B366" i="41"/>
  <c r="L366" i="41"/>
  <c r="D366" i="41"/>
  <c r="G675" i="41"/>
  <c r="D675" i="41"/>
  <c r="B675" i="41"/>
  <c r="L675" i="41"/>
  <c r="D15" i="41"/>
  <c r="G15" i="41"/>
  <c r="L15" i="41"/>
  <c r="B15" i="41"/>
  <c r="L604" i="41"/>
  <c r="D604" i="41"/>
  <c r="G604" i="41"/>
  <c r="B604" i="41"/>
  <c r="B451" i="41"/>
  <c r="D451" i="41"/>
  <c r="L451" i="41"/>
  <c r="G451" i="41"/>
  <c r="D457" i="41"/>
  <c r="L457" i="41"/>
  <c r="G457" i="41"/>
  <c r="B457" i="41"/>
  <c r="L198" i="41"/>
  <c r="G198" i="41"/>
  <c r="D198" i="41"/>
  <c r="B198" i="41"/>
  <c r="G684" i="41"/>
  <c r="L684" i="41"/>
  <c r="B684" i="41"/>
  <c r="D684" i="41"/>
  <c r="B270" i="41"/>
  <c r="L270" i="41"/>
  <c r="D270" i="41"/>
  <c r="G270" i="41"/>
  <c r="D197" i="41"/>
  <c r="B197" i="41"/>
  <c r="G197" i="41"/>
  <c r="L197" i="41"/>
  <c r="D661" i="41"/>
  <c r="G661" i="41"/>
  <c r="L661" i="41"/>
  <c r="B661" i="41"/>
  <c r="B95" i="41"/>
  <c r="L95" i="41"/>
  <c r="D95" i="41"/>
  <c r="G95" i="41"/>
  <c r="L420" i="41"/>
  <c r="B420" i="41"/>
  <c r="G420" i="41"/>
  <c r="D420" i="41"/>
  <c r="B504" i="41"/>
  <c r="G504" i="41"/>
  <c r="D504" i="41"/>
  <c r="L504" i="41"/>
  <c r="B360" i="41"/>
  <c r="L360" i="41"/>
  <c r="G360" i="41"/>
  <c r="D360" i="41"/>
  <c r="G490" i="41"/>
  <c r="L490" i="41"/>
  <c r="D490" i="41"/>
  <c r="B490" i="41"/>
  <c r="B362" i="41"/>
  <c r="D362" i="41"/>
  <c r="L362" i="41"/>
  <c r="G362" i="41"/>
  <c r="B117" i="41"/>
  <c r="L117" i="41"/>
  <c r="G117" i="41"/>
  <c r="D117" i="41"/>
  <c r="L167" i="41"/>
  <c r="D167" i="41"/>
  <c r="G167" i="41"/>
  <c r="B167" i="41"/>
  <c r="D36" i="41"/>
  <c r="L36" i="41"/>
  <c r="G36" i="41"/>
  <c r="B36" i="41"/>
  <c r="D223" i="41"/>
  <c r="L223" i="41"/>
  <c r="G223" i="41"/>
  <c r="B223" i="41"/>
  <c r="D369" i="41"/>
  <c r="G369" i="41"/>
  <c r="B369" i="41"/>
  <c r="L369" i="41"/>
  <c r="G666" i="41"/>
  <c r="L666" i="41"/>
  <c r="D666" i="41"/>
  <c r="B666" i="41"/>
  <c r="B432" i="41"/>
  <c r="L432" i="41"/>
  <c r="G432" i="41"/>
  <c r="D432" i="41"/>
  <c r="G209" i="41"/>
  <c r="D209" i="41"/>
  <c r="L209" i="41"/>
  <c r="B209" i="41"/>
  <c r="J109" i="29"/>
  <c r="H109" i="29"/>
  <c r="I109" i="29"/>
  <c r="I124" i="29"/>
  <c r="J124" i="29"/>
  <c r="H124" i="29"/>
  <c r="H113" i="29"/>
  <c r="I113" i="29"/>
  <c r="J113" i="29"/>
  <c r="J78" i="29"/>
  <c r="H78" i="29"/>
  <c r="I78" i="29"/>
  <c r="J79" i="29"/>
  <c r="I79" i="29"/>
  <c r="H79" i="29"/>
  <c r="J62" i="29"/>
  <c r="I62" i="29"/>
  <c r="H62" i="29"/>
  <c r="G325" i="41"/>
  <c r="L325" i="41"/>
  <c r="D325" i="41"/>
  <c r="B325" i="41"/>
  <c r="B135" i="41"/>
  <c r="G135" i="41"/>
  <c r="L135" i="41"/>
  <c r="D135" i="41"/>
  <c r="G470" i="41"/>
  <c r="D470" i="41"/>
  <c r="B470" i="41"/>
  <c r="L470" i="41"/>
  <c r="D599" i="41"/>
  <c r="B599" i="41"/>
  <c r="L599" i="41"/>
  <c r="G599" i="41"/>
  <c r="L513" i="41"/>
  <c r="B513" i="41"/>
  <c r="G513" i="41"/>
  <c r="D513" i="41"/>
  <c r="D169" i="41"/>
  <c r="G169" i="41"/>
  <c r="L169" i="41"/>
  <c r="B169" i="41"/>
  <c r="G688" i="41"/>
  <c r="B688" i="41"/>
  <c r="D688" i="41"/>
  <c r="L688" i="41"/>
  <c r="L479" i="41"/>
  <c r="G479" i="41"/>
  <c r="B479" i="41"/>
  <c r="D479" i="41"/>
  <c r="D82" i="41"/>
  <c r="B82" i="41"/>
  <c r="G82" i="41"/>
  <c r="L82" i="41"/>
  <c r="B251" i="41"/>
  <c r="G251" i="41"/>
  <c r="D251" i="41"/>
  <c r="L251" i="41"/>
  <c r="L680" i="41"/>
  <c r="G680" i="41"/>
  <c r="D680" i="41"/>
  <c r="B680" i="41"/>
  <c r="L271" i="41"/>
  <c r="G271" i="41"/>
  <c r="D271" i="41"/>
  <c r="B271" i="41"/>
  <c r="B445" i="41"/>
  <c r="D445" i="41"/>
  <c r="G445" i="41"/>
  <c r="L445" i="41"/>
  <c r="G156" i="41"/>
  <c r="B156" i="41"/>
  <c r="L156" i="41"/>
  <c r="D156" i="41"/>
  <c r="D580" i="41"/>
  <c r="L580" i="41"/>
  <c r="G580" i="41"/>
  <c r="B580" i="41"/>
  <c r="D138" i="41"/>
  <c r="G138" i="41"/>
  <c r="B138" i="41"/>
  <c r="L138" i="41"/>
  <c r="B94" i="41"/>
  <c r="L94" i="41"/>
  <c r="G94" i="41"/>
  <c r="D94" i="41"/>
  <c r="G259" i="41"/>
  <c r="B259" i="41"/>
  <c r="L259" i="41"/>
  <c r="D259" i="41"/>
  <c r="D245" i="41"/>
  <c r="L245" i="41"/>
  <c r="G245" i="41"/>
  <c r="B245" i="41"/>
  <c r="L536" i="41"/>
  <c r="B536" i="41"/>
  <c r="D536" i="41"/>
  <c r="G536" i="41"/>
  <c r="L265" i="41"/>
  <c r="G265" i="41"/>
  <c r="D265" i="41"/>
  <c r="B265" i="41"/>
  <c r="L565" i="41"/>
  <c r="B565" i="41"/>
  <c r="G565" i="41"/>
  <c r="D565" i="41"/>
  <c r="B361" i="41"/>
  <c r="L361" i="41"/>
  <c r="G361" i="41"/>
  <c r="D361" i="41"/>
  <c r="B337" i="41"/>
  <c r="D337" i="41"/>
  <c r="L337" i="41"/>
  <c r="G337" i="41"/>
  <c r="L221" i="41"/>
  <c r="G221" i="41"/>
  <c r="D221" i="41"/>
  <c r="B221" i="41"/>
  <c r="H284" i="41"/>
  <c r="K284" i="41"/>
  <c r="I284" i="41"/>
  <c r="J284" i="41"/>
  <c r="E284" i="41"/>
  <c r="J645" i="41"/>
  <c r="K645" i="41"/>
  <c r="E645" i="41"/>
  <c r="I645" i="41"/>
  <c r="H645" i="41"/>
  <c r="K654" i="41"/>
  <c r="H654" i="41"/>
  <c r="I654" i="41"/>
  <c r="E654" i="41"/>
  <c r="J654" i="41"/>
  <c r="K535" i="41"/>
  <c r="I535" i="41"/>
  <c r="J535" i="41"/>
  <c r="H535" i="41"/>
  <c r="E535" i="41"/>
  <c r="I502" i="41"/>
  <c r="E502" i="41"/>
  <c r="J502" i="41"/>
  <c r="H502" i="41"/>
  <c r="K502" i="41"/>
  <c r="J68" i="29" l="1"/>
  <c r="J350" i="41"/>
  <c r="I30" i="29"/>
  <c r="J42" i="29"/>
  <c r="J151" i="29"/>
  <c r="H280" i="41"/>
  <c r="K193" i="41"/>
  <c r="J155" i="29"/>
  <c r="K155" i="29" s="1"/>
  <c r="I68" i="29"/>
  <c r="H350" i="41"/>
  <c r="H30" i="29"/>
  <c r="I56" i="29"/>
  <c r="J280" i="41"/>
  <c r="E110" i="41"/>
  <c r="I112" i="29"/>
  <c r="H130" i="29"/>
  <c r="K350" i="41"/>
  <c r="I23" i="39"/>
  <c r="J23" i="39"/>
  <c r="H23" i="39"/>
  <c r="E193" i="41"/>
  <c r="H110" i="41"/>
  <c r="J193" i="41"/>
  <c r="K110" i="41"/>
  <c r="I110" i="41"/>
  <c r="L10" i="54"/>
  <c r="M10" i="54" s="1"/>
  <c r="D11" i="54"/>
  <c r="E11" i="54" s="1"/>
  <c r="L11" i="54" s="1"/>
  <c r="M11" i="54" s="1"/>
  <c r="C12" i="54"/>
  <c r="H11" i="54"/>
  <c r="I11" i="54"/>
  <c r="H34" i="39"/>
  <c r="J34" i="39"/>
  <c r="I34" i="39"/>
  <c r="K19" i="39"/>
  <c r="H181" i="41"/>
  <c r="J339" i="41"/>
  <c r="H67" i="29"/>
  <c r="K67" i="29" s="1"/>
  <c r="I181" i="41"/>
  <c r="J141" i="29"/>
  <c r="K339" i="41"/>
  <c r="H339" i="41"/>
  <c r="I29" i="39"/>
  <c r="H29" i="39"/>
  <c r="J29" i="39"/>
  <c r="J16" i="39"/>
  <c r="I16" i="39"/>
  <c r="H16" i="39"/>
  <c r="H38" i="41"/>
  <c r="I38" i="41"/>
  <c r="K38" i="41"/>
  <c r="I24" i="39"/>
  <c r="J24" i="39"/>
  <c r="H24" i="39"/>
  <c r="J30" i="39"/>
  <c r="H30" i="39"/>
  <c r="I30" i="39"/>
  <c r="I16" i="29"/>
  <c r="H16" i="29"/>
  <c r="J16" i="29"/>
  <c r="K17" i="39"/>
  <c r="K78" i="29"/>
  <c r="K99" i="29"/>
  <c r="K160" i="29"/>
  <c r="K83" i="29"/>
  <c r="K41" i="29"/>
  <c r="K115" i="29"/>
  <c r="K121" i="29"/>
  <c r="K140" i="29"/>
  <c r="K45" i="29"/>
  <c r="K118" i="29"/>
  <c r="K79" i="29"/>
  <c r="K52" i="29"/>
  <c r="K49" i="29"/>
  <c r="K90" i="29"/>
  <c r="K101" i="29"/>
  <c r="K129" i="29"/>
  <c r="K113" i="29"/>
  <c r="K62" i="29"/>
  <c r="K124" i="29"/>
  <c r="K43" i="29"/>
  <c r="K25" i="29"/>
  <c r="K54" i="29"/>
  <c r="K23" i="29"/>
  <c r="K86" i="29"/>
  <c r="K28" i="39"/>
  <c r="K36" i="29"/>
  <c r="K44" i="29"/>
  <c r="K69" i="29"/>
  <c r="K104" i="29"/>
  <c r="K30" i="29"/>
  <c r="K64" i="29"/>
  <c r="K145" i="29"/>
  <c r="K59" i="29"/>
  <c r="K80" i="29"/>
  <c r="K154" i="29"/>
  <c r="K33" i="39"/>
  <c r="K93" i="29"/>
  <c r="K107" i="29"/>
  <c r="K82" i="29"/>
  <c r="K144" i="29"/>
  <c r="K26" i="29"/>
  <c r="K153" i="29"/>
  <c r="K135" i="29"/>
  <c r="K46" i="29"/>
  <c r="K156" i="29"/>
  <c r="K63" i="29"/>
  <c r="K151" i="29"/>
  <c r="K84" i="29"/>
  <c r="K31" i="39"/>
  <c r="K128" i="29"/>
  <c r="J337" i="41"/>
  <c r="I337" i="41"/>
  <c r="K337" i="41"/>
  <c r="E337" i="41"/>
  <c r="H337" i="41"/>
  <c r="E135" i="41"/>
  <c r="J135" i="41"/>
  <c r="K135" i="41"/>
  <c r="H135" i="41"/>
  <c r="I135" i="41"/>
  <c r="J253" i="41"/>
  <c r="I253" i="41"/>
  <c r="E253" i="41"/>
  <c r="H253" i="41"/>
  <c r="K253" i="41"/>
  <c r="J245" i="41"/>
  <c r="H245" i="41"/>
  <c r="I245" i="41"/>
  <c r="E245" i="41"/>
  <c r="K245" i="41"/>
  <c r="J271" i="41"/>
  <c r="H271" i="41"/>
  <c r="E271" i="41"/>
  <c r="I271" i="41"/>
  <c r="K271" i="41"/>
  <c r="H690" i="41"/>
  <c r="I690" i="41"/>
  <c r="J690" i="41"/>
  <c r="K690" i="41"/>
  <c r="E690" i="41"/>
  <c r="I565" i="41"/>
  <c r="E565" i="41"/>
  <c r="K565" i="41"/>
  <c r="J565" i="41"/>
  <c r="H565" i="41"/>
  <c r="E536" i="41"/>
  <c r="K536" i="41"/>
  <c r="J536" i="41"/>
  <c r="I536" i="41"/>
  <c r="H536" i="41"/>
  <c r="K259" i="41"/>
  <c r="E259" i="41"/>
  <c r="I259" i="41"/>
  <c r="H259" i="41"/>
  <c r="J259" i="41"/>
  <c r="E156" i="41"/>
  <c r="K156" i="41"/>
  <c r="H156" i="41"/>
  <c r="I156" i="41"/>
  <c r="J156" i="41"/>
  <c r="E82" i="41"/>
  <c r="J82" i="41"/>
  <c r="K82" i="41"/>
  <c r="I82" i="41"/>
  <c r="H82" i="41"/>
  <c r="K688" i="41"/>
  <c r="I688" i="41"/>
  <c r="H688" i="41"/>
  <c r="J688" i="41"/>
  <c r="E688" i="41"/>
  <c r="E513" i="41"/>
  <c r="K513" i="41"/>
  <c r="I513" i="41"/>
  <c r="J513" i="41"/>
  <c r="H513" i="41"/>
  <c r="H599" i="41"/>
  <c r="E599" i="41"/>
  <c r="I599" i="41"/>
  <c r="K599" i="41"/>
  <c r="J599" i="41"/>
  <c r="I209" i="41"/>
  <c r="E209" i="41"/>
  <c r="H209" i="41"/>
  <c r="J209" i="41"/>
  <c r="K209" i="41"/>
  <c r="H666" i="41"/>
  <c r="J666" i="41"/>
  <c r="I666" i="41"/>
  <c r="E666" i="41"/>
  <c r="K666" i="41"/>
  <c r="E223" i="41"/>
  <c r="H223" i="41"/>
  <c r="J223" i="41"/>
  <c r="K223" i="41"/>
  <c r="I223" i="41"/>
  <c r="E36" i="41"/>
  <c r="K36" i="41"/>
  <c r="H36" i="41"/>
  <c r="J36" i="41"/>
  <c r="I36" i="41"/>
  <c r="H167" i="41"/>
  <c r="E167" i="41"/>
  <c r="K167" i="41"/>
  <c r="I167" i="41"/>
  <c r="J167" i="41"/>
  <c r="H490" i="41"/>
  <c r="J490" i="41"/>
  <c r="K490" i="41"/>
  <c r="I490" i="41"/>
  <c r="E490" i="41"/>
  <c r="K661" i="41"/>
  <c r="E661" i="41"/>
  <c r="H661" i="41"/>
  <c r="J661" i="41"/>
  <c r="I661" i="41"/>
  <c r="E198" i="41"/>
  <c r="I198" i="41"/>
  <c r="J198" i="41"/>
  <c r="H198" i="41"/>
  <c r="K198" i="41"/>
  <c r="E457" i="41"/>
  <c r="K457" i="41"/>
  <c r="I457" i="41"/>
  <c r="H457" i="41"/>
  <c r="J457" i="41"/>
  <c r="J604" i="41"/>
  <c r="K604" i="41"/>
  <c r="E604" i="41"/>
  <c r="I604" i="41"/>
  <c r="H604" i="41"/>
  <c r="K15" i="41"/>
  <c r="I15" i="41"/>
  <c r="J15" i="41"/>
  <c r="H15" i="41"/>
  <c r="E15" i="41"/>
  <c r="K711" i="41"/>
  <c r="I711" i="41"/>
  <c r="J711" i="41"/>
  <c r="H711" i="41"/>
  <c r="I409" i="41"/>
  <c r="J409" i="41"/>
  <c r="K409" i="41"/>
  <c r="H409" i="41"/>
  <c r="E409" i="41"/>
  <c r="I464" i="41"/>
  <c r="E464" i="41"/>
  <c r="J464" i="41"/>
  <c r="H464" i="41"/>
  <c r="K464" i="41"/>
  <c r="I678" i="41"/>
  <c r="H678" i="41"/>
  <c r="K678" i="41"/>
  <c r="E678" i="41"/>
  <c r="J678" i="41"/>
  <c r="H309" i="41"/>
  <c r="E309" i="41"/>
  <c r="K309" i="41"/>
  <c r="J309" i="41"/>
  <c r="I309" i="41"/>
  <c r="J330" i="41"/>
  <c r="H330" i="41"/>
  <c r="I330" i="41"/>
  <c r="K330" i="41"/>
  <c r="E330" i="41"/>
  <c r="E415" i="41"/>
  <c r="K415" i="41"/>
  <c r="I415" i="41"/>
  <c r="J415" i="41"/>
  <c r="H415" i="41"/>
  <c r="K126" i="41"/>
  <c r="E126" i="41"/>
  <c r="I126" i="41"/>
  <c r="H126" i="41"/>
  <c r="J126" i="41"/>
  <c r="K105" i="29"/>
  <c r="E327" i="41"/>
  <c r="J327" i="41"/>
  <c r="I327" i="41"/>
  <c r="H327" i="41"/>
  <c r="K327" i="41"/>
  <c r="E54" i="41"/>
  <c r="J54" i="41"/>
  <c r="H54" i="41"/>
  <c r="I54" i="41"/>
  <c r="K54" i="41"/>
  <c r="J161" i="41"/>
  <c r="K161" i="41"/>
  <c r="E161" i="41"/>
  <c r="H161" i="41"/>
  <c r="I161" i="41"/>
  <c r="I324" i="41"/>
  <c r="H324" i="41"/>
  <c r="J324" i="41"/>
  <c r="K324" i="41"/>
  <c r="E324" i="41"/>
  <c r="H148" i="41"/>
  <c r="I148" i="41"/>
  <c r="E148" i="41"/>
  <c r="K148" i="41"/>
  <c r="J148" i="41"/>
  <c r="K148" i="29"/>
  <c r="K55" i="29"/>
  <c r="K165" i="29"/>
  <c r="J214" i="41"/>
  <c r="K214" i="41"/>
  <c r="E214" i="41"/>
  <c r="I214" i="41"/>
  <c r="H214" i="41"/>
  <c r="H142" i="41"/>
  <c r="J142" i="41"/>
  <c r="E142" i="41"/>
  <c r="I142" i="41"/>
  <c r="K142" i="41"/>
  <c r="K316" i="41"/>
  <c r="E316" i="41"/>
  <c r="J316" i="41"/>
  <c r="H316" i="41"/>
  <c r="I316" i="41"/>
  <c r="K90" i="41"/>
  <c r="H90" i="41"/>
  <c r="I90" i="41"/>
  <c r="E90" i="41"/>
  <c r="J90" i="41"/>
  <c r="I212" i="41"/>
  <c r="J212" i="41"/>
  <c r="H212" i="41"/>
  <c r="E212" i="41"/>
  <c r="K212" i="41"/>
  <c r="H510" i="41"/>
  <c r="E510" i="41"/>
  <c r="K510" i="41"/>
  <c r="I510" i="41"/>
  <c r="J510" i="41"/>
  <c r="H617" i="41"/>
  <c r="J617" i="41"/>
  <c r="K617" i="41"/>
  <c r="I617" i="41"/>
  <c r="E617" i="41"/>
  <c r="H192" i="41"/>
  <c r="J192" i="41"/>
  <c r="K192" i="41"/>
  <c r="I192" i="41"/>
  <c r="E192" i="41"/>
  <c r="K555" i="41"/>
  <c r="J555" i="41"/>
  <c r="E555" i="41"/>
  <c r="I555" i="41"/>
  <c r="H555" i="41"/>
  <c r="K311" i="41"/>
  <c r="I311" i="41"/>
  <c r="H311" i="41"/>
  <c r="J311" i="41"/>
  <c r="E311" i="41"/>
  <c r="H408" i="41"/>
  <c r="K408" i="41"/>
  <c r="J408" i="41"/>
  <c r="I408" i="41"/>
  <c r="E408" i="41"/>
  <c r="H704" i="41"/>
  <c r="K704" i="41"/>
  <c r="E704" i="41"/>
  <c r="I704" i="41"/>
  <c r="J704" i="41"/>
  <c r="H515" i="41"/>
  <c r="J515" i="41"/>
  <c r="K515" i="41"/>
  <c r="I515" i="41"/>
  <c r="E515" i="41"/>
  <c r="I447" i="41"/>
  <c r="H447" i="41"/>
  <c r="J447" i="41"/>
  <c r="E447" i="41"/>
  <c r="K447" i="41"/>
  <c r="K122" i="29"/>
  <c r="K132" i="29"/>
  <c r="J636" i="41"/>
  <c r="H636" i="41"/>
  <c r="I636" i="41"/>
  <c r="E636" i="41"/>
  <c r="K636" i="41"/>
  <c r="K119" i="29"/>
  <c r="K114" i="29"/>
  <c r="K120" i="29"/>
  <c r="H651" i="41"/>
  <c r="J651" i="41"/>
  <c r="E651" i="41"/>
  <c r="I651" i="41"/>
  <c r="K651" i="41"/>
  <c r="E26" i="41"/>
  <c r="I26" i="41"/>
  <c r="H26" i="41"/>
  <c r="J26" i="41"/>
  <c r="K26" i="41"/>
  <c r="I53" i="41"/>
  <c r="K53" i="41"/>
  <c r="H53" i="41"/>
  <c r="J53" i="41"/>
  <c r="E53" i="41"/>
  <c r="E628" i="41"/>
  <c r="J628" i="41"/>
  <c r="H628" i="41"/>
  <c r="I628" i="41"/>
  <c r="K628" i="41"/>
  <c r="K162" i="29"/>
  <c r="I276" i="41"/>
  <c r="H276" i="41"/>
  <c r="J276" i="41"/>
  <c r="E276" i="41"/>
  <c r="K276" i="41"/>
  <c r="I500" i="41"/>
  <c r="K500" i="41"/>
  <c r="E500" i="41"/>
  <c r="H500" i="41"/>
  <c r="J500" i="41"/>
  <c r="E33" i="41"/>
  <c r="J33" i="41"/>
  <c r="K33" i="41"/>
  <c r="H33" i="41"/>
  <c r="I33" i="41"/>
  <c r="K131" i="41"/>
  <c r="I131" i="41"/>
  <c r="J131" i="41"/>
  <c r="E131" i="41"/>
  <c r="H131" i="41"/>
  <c r="J422" i="41"/>
  <c r="E422" i="41"/>
  <c r="K422" i="41"/>
  <c r="I422" i="41"/>
  <c r="H422" i="41"/>
  <c r="H170" i="41"/>
  <c r="K170" i="41"/>
  <c r="E170" i="41"/>
  <c r="J170" i="41"/>
  <c r="I170" i="41"/>
  <c r="K473" i="41"/>
  <c r="I473" i="41"/>
  <c r="J473" i="41"/>
  <c r="E473" i="41"/>
  <c r="H473" i="41"/>
  <c r="H461" i="41"/>
  <c r="J461" i="41"/>
  <c r="I461" i="41"/>
  <c r="E461" i="41"/>
  <c r="K461" i="41"/>
  <c r="K501" i="41"/>
  <c r="J501" i="41"/>
  <c r="E501" i="41"/>
  <c r="I501" i="41"/>
  <c r="H501" i="41"/>
  <c r="I274" i="41"/>
  <c r="K274" i="41"/>
  <c r="J274" i="41"/>
  <c r="H274" i="41"/>
  <c r="E274" i="41"/>
  <c r="K29" i="41"/>
  <c r="E29" i="41"/>
  <c r="J29" i="41"/>
  <c r="I29" i="41"/>
  <c r="H29" i="41"/>
  <c r="I401" i="41"/>
  <c r="J401" i="41"/>
  <c r="E401" i="41"/>
  <c r="H401" i="41"/>
  <c r="K401" i="41"/>
  <c r="I49" i="41"/>
  <c r="J49" i="41"/>
  <c r="H49" i="41"/>
  <c r="K49" i="41"/>
  <c r="E49" i="41"/>
  <c r="K31" i="29"/>
  <c r="K131" i="29"/>
  <c r="K28" i="29"/>
  <c r="H23" i="41"/>
  <c r="K23" i="41"/>
  <c r="I23" i="41"/>
  <c r="J23" i="41"/>
  <c r="E23" i="41"/>
  <c r="K72" i="41"/>
  <c r="I72" i="41"/>
  <c r="E72" i="41"/>
  <c r="J72" i="41"/>
  <c r="H72" i="41"/>
  <c r="I404" i="41"/>
  <c r="H404" i="41"/>
  <c r="E404" i="41"/>
  <c r="J404" i="41"/>
  <c r="K404" i="41"/>
  <c r="H450" i="41"/>
  <c r="E450" i="41"/>
  <c r="I450" i="41"/>
  <c r="J450" i="41"/>
  <c r="K450" i="41"/>
  <c r="K111" i="29"/>
  <c r="K57" i="29"/>
  <c r="E509" i="41"/>
  <c r="K509" i="41"/>
  <c r="I509" i="41"/>
  <c r="H509" i="41"/>
  <c r="J509" i="41"/>
  <c r="K13" i="41"/>
  <c r="I13" i="41"/>
  <c r="H13" i="41"/>
  <c r="J13" i="41"/>
  <c r="E13" i="41"/>
  <c r="E254" i="41"/>
  <c r="I254" i="41"/>
  <c r="K254" i="41"/>
  <c r="H254" i="41"/>
  <c r="J254" i="41"/>
  <c r="I689" i="41"/>
  <c r="H689" i="41"/>
  <c r="K689" i="41"/>
  <c r="E689" i="41"/>
  <c r="J689" i="41"/>
  <c r="E620" i="41"/>
  <c r="H620" i="41"/>
  <c r="I620" i="41"/>
  <c r="J620" i="41"/>
  <c r="K620" i="41"/>
  <c r="E228" i="41"/>
  <c r="I228" i="41"/>
  <c r="J228" i="41"/>
  <c r="H228" i="41"/>
  <c r="K228" i="41"/>
  <c r="E171" i="41"/>
  <c r="K171" i="41"/>
  <c r="H171" i="41"/>
  <c r="I171" i="41"/>
  <c r="J171" i="41"/>
  <c r="H439" i="41"/>
  <c r="K439" i="41"/>
  <c r="I439" i="41"/>
  <c r="E439" i="41"/>
  <c r="J439" i="41"/>
  <c r="K87" i="29"/>
  <c r="K125" i="29"/>
  <c r="K18" i="29"/>
  <c r="J570" i="41"/>
  <c r="I570" i="41"/>
  <c r="E570" i="41"/>
  <c r="H570" i="41"/>
  <c r="K570" i="41"/>
  <c r="H83" i="41"/>
  <c r="E83" i="41"/>
  <c r="K83" i="41"/>
  <c r="I83" i="41"/>
  <c r="J83" i="41"/>
  <c r="H499" i="41"/>
  <c r="J499" i="41"/>
  <c r="I499" i="41"/>
  <c r="E499" i="41"/>
  <c r="K499" i="41"/>
  <c r="E601" i="41"/>
  <c r="J601" i="41"/>
  <c r="K601" i="41"/>
  <c r="I601" i="41"/>
  <c r="H601" i="41"/>
  <c r="K702" i="41"/>
  <c r="I702" i="41"/>
  <c r="E702" i="41"/>
  <c r="H702" i="41"/>
  <c r="J702" i="41"/>
  <c r="I541" i="41"/>
  <c r="K541" i="41"/>
  <c r="J541" i="41"/>
  <c r="E541" i="41"/>
  <c r="H541" i="41"/>
  <c r="I104" i="41"/>
  <c r="K104" i="41"/>
  <c r="J104" i="41"/>
  <c r="E104" i="41"/>
  <c r="H104" i="41"/>
  <c r="H261" i="41"/>
  <c r="J261" i="41"/>
  <c r="K261" i="41"/>
  <c r="E261" i="41"/>
  <c r="I261" i="41"/>
  <c r="J312" i="41"/>
  <c r="I312" i="41"/>
  <c r="H312" i="41"/>
  <c r="E312" i="41"/>
  <c r="K312" i="41"/>
  <c r="K52" i="41"/>
  <c r="H52" i="41"/>
  <c r="J52" i="41"/>
  <c r="E52" i="41"/>
  <c r="I52" i="41"/>
  <c r="I571" i="41"/>
  <c r="H571" i="41"/>
  <c r="J571" i="41"/>
  <c r="E571" i="41"/>
  <c r="K571" i="41"/>
  <c r="H491" i="41"/>
  <c r="I491" i="41"/>
  <c r="E491" i="41"/>
  <c r="K491" i="41"/>
  <c r="J491" i="41"/>
  <c r="H453" i="41"/>
  <c r="E453" i="41"/>
  <c r="K453" i="41"/>
  <c r="J453" i="41"/>
  <c r="I453" i="41"/>
  <c r="K679" i="41"/>
  <c r="I679" i="41"/>
  <c r="H679" i="41"/>
  <c r="J679" i="41"/>
  <c r="E679" i="41"/>
  <c r="K380" i="41"/>
  <c r="E380" i="41"/>
  <c r="I380" i="41"/>
  <c r="H380" i="41"/>
  <c r="J380" i="41"/>
  <c r="J521" i="41"/>
  <c r="I521" i="41"/>
  <c r="K521" i="41"/>
  <c r="E521" i="41"/>
  <c r="H521" i="41"/>
  <c r="H351" i="41"/>
  <c r="I351" i="41"/>
  <c r="E351" i="41"/>
  <c r="K351" i="41"/>
  <c r="J351" i="41"/>
  <c r="H353" i="41"/>
  <c r="E353" i="41"/>
  <c r="K353" i="41"/>
  <c r="J353" i="41"/>
  <c r="I353" i="41"/>
  <c r="E585" i="41"/>
  <c r="K585" i="41"/>
  <c r="I585" i="41"/>
  <c r="H585" i="41"/>
  <c r="J585" i="41"/>
  <c r="E503" i="41"/>
  <c r="H503" i="41"/>
  <c r="K503" i="41"/>
  <c r="I503" i="41"/>
  <c r="J503" i="41"/>
  <c r="E588" i="41"/>
  <c r="K588" i="41"/>
  <c r="I588" i="41"/>
  <c r="J588" i="41"/>
  <c r="H588" i="41"/>
  <c r="H481" i="41"/>
  <c r="J481" i="41"/>
  <c r="I481" i="41"/>
  <c r="E481" i="41"/>
  <c r="K481" i="41"/>
  <c r="E62" i="41"/>
  <c r="J62" i="41"/>
  <c r="I62" i="41"/>
  <c r="K62" i="41"/>
  <c r="H62" i="41"/>
  <c r="K39" i="29"/>
  <c r="I396" i="41"/>
  <c r="H396" i="41"/>
  <c r="J396" i="41"/>
  <c r="K396" i="41"/>
  <c r="E396" i="41"/>
  <c r="H75" i="41"/>
  <c r="J75" i="41"/>
  <c r="E75" i="41"/>
  <c r="K75" i="41"/>
  <c r="I75" i="41"/>
  <c r="I663" i="41"/>
  <c r="K663" i="41"/>
  <c r="J663" i="41"/>
  <c r="E663" i="41"/>
  <c r="H663" i="41"/>
  <c r="J399" i="41"/>
  <c r="H399" i="41"/>
  <c r="K399" i="41"/>
  <c r="I399" i="41"/>
  <c r="E399" i="41"/>
  <c r="J81" i="41"/>
  <c r="I81" i="41"/>
  <c r="E81" i="41"/>
  <c r="K81" i="41"/>
  <c r="H81" i="41"/>
  <c r="I108" i="41"/>
  <c r="E108" i="41"/>
  <c r="K108" i="41"/>
  <c r="J108" i="41"/>
  <c r="H108" i="41"/>
  <c r="J111" i="41"/>
  <c r="E111" i="41"/>
  <c r="K111" i="41"/>
  <c r="I111" i="41"/>
  <c r="H111" i="41"/>
  <c r="H537" i="41"/>
  <c r="K537" i="41"/>
  <c r="I537" i="41"/>
  <c r="J537" i="41"/>
  <c r="E537" i="41"/>
  <c r="K147" i="29"/>
  <c r="E305" i="41"/>
  <c r="I305" i="41"/>
  <c r="J305" i="41"/>
  <c r="H305" i="41"/>
  <c r="K305" i="41"/>
  <c r="H640" i="41"/>
  <c r="I640" i="41"/>
  <c r="K640" i="41"/>
  <c r="E640" i="41"/>
  <c r="J640" i="41"/>
  <c r="I540" i="41"/>
  <c r="H540" i="41"/>
  <c r="K540" i="41"/>
  <c r="J540" i="41"/>
  <c r="E540" i="41"/>
  <c r="K506" i="41"/>
  <c r="E506" i="41"/>
  <c r="H506" i="41"/>
  <c r="I506" i="41"/>
  <c r="J506" i="41"/>
  <c r="I693" i="41"/>
  <c r="H693" i="41"/>
  <c r="E693" i="41"/>
  <c r="K693" i="41"/>
  <c r="J693" i="41"/>
  <c r="E346" i="41"/>
  <c r="K346" i="41"/>
  <c r="I346" i="41"/>
  <c r="H346" i="41"/>
  <c r="J346" i="41"/>
  <c r="I546" i="41"/>
  <c r="H546" i="41"/>
  <c r="K546" i="41"/>
  <c r="J546" i="41"/>
  <c r="E546" i="41"/>
  <c r="K164" i="41"/>
  <c r="E164" i="41"/>
  <c r="H164" i="41"/>
  <c r="J164" i="41"/>
  <c r="I164" i="41"/>
  <c r="E182" i="41"/>
  <c r="I182" i="41"/>
  <c r="J182" i="41"/>
  <c r="K182" i="41"/>
  <c r="H182" i="41"/>
  <c r="E304" i="41"/>
  <c r="K304" i="41"/>
  <c r="I304" i="41"/>
  <c r="H304" i="41"/>
  <c r="J304" i="41"/>
  <c r="H184" i="41"/>
  <c r="J184" i="41"/>
  <c r="E184" i="41"/>
  <c r="I184" i="41"/>
  <c r="K184" i="41"/>
  <c r="I529" i="41"/>
  <c r="K529" i="41"/>
  <c r="E529" i="41"/>
  <c r="J529" i="41"/>
  <c r="H529" i="41"/>
  <c r="E140" i="41"/>
  <c r="I140" i="41"/>
  <c r="J140" i="41"/>
  <c r="K140" i="41"/>
  <c r="H140" i="41"/>
  <c r="K141" i="29"/>
  <c r="I528" i="41"/>
  <c r="J528" i="41"/>
  <c r="K528" i="41"/>
  <c r="E528" i="41"/>
  <c r="H528" i="41"/>
  <c r="K61" i="29"/>
  <c r="K77" i="29"/>
  <c r="H596" i="41"/>
  <c r="E596" i="41"/>
  <c r="I596" i="41"/>
  <c r="J596" i="41"/>
  <c r="K596" i="41"/>
  <c r="K557" i="41"/>
  <c r="E557" i="41"/>
  <c r="I557" i="41"/>
  <c r="J557" i="41"/>
  <c r="H557" i="41"/>
  <c r="I157" i="41"/>
  <c r="K157" i="41"/>
  <c r="J157" i="41"/>
  <c r="E157" i="41"/>
  <c r="H157" i="41"/>
  <c r="K575" i="41"/>
  <c r="E575" i="41"/>
  <c r="I575" i="41"/>
  <c r="H575" i="41"/>
  <c r="J575" i="41"/>
  <c r="H335" i="41"/>
  <c r="J335" i="41"/>
  <c r="I335" i="41"/>
  <c r="K335" i="41"/>
  <c r="E335" i="41"/>
  <c r="I355" i="41"/>
  <c r="E355" i="41"/>
  <c r="J355" i="41"/>
  <c r="K355" i="41"/>
  <c r="H355" i="41"/>
  <c r="E452" i="41"/>
  <c r="J452" i="41"/>
  <c r="I452" i="41"/>
  <c r="K452" i="41"/>
  <c r="H452" i="41"/>
  <c r="K611" i="41"/>
  <c r="H611" i="41"/>
  <c r="I611" i="41"/>
  <c r="E611" i="41"/>
  <c r="J611" i="41"/>
  <c r="H695" i="41"/>
  <c r="E695" i="41"/>
  <c r="I695" i="41"/>
  <c r="K695" i="41"/>
  <c r="J695" i="41"/>
  <c r="H282" i="41"/>
  <c r="E282" i="41"/>
  <c r="I282" i="41"/>
  <c r="K282" i="41"/>
  <c r="J282" i="41"/>
  <c r="K494" i="41"/>
  <c r="E494" i="41"/>
  <c r="H494" i="41"/>
  <c r="I494" i="41"/>
  <c r="J494" i="41"/>
  <c r="K458" i="41"/>
  <c r="J458" i="41"/>
  <c r="E458" i="41"/>
  <c r="I458" i="41"/>
  <c r="H458" i="41"/>
  <c r="I74" i="41"/>
  <c r="J74" i="41"/>
  <c r="E74" i="41"/>
  <c r="K74" i="41"/>
  <c r="H74" i="41"/>
  <c r="I563" i="41"/>
  <c r="J563" i="41"/>
  <c r="H563" i="41"/>
  <c r="E563" i="41"/>
  <c r="K563" i="41"/>
  <c r="H272" i="41"/>
  <c r="J272" i="41"/>
  <c r="E272" i="41"/>
  <c r="K272" i="41"/>
  <c r="I272" i="41"/>
  <c r="K387" i="41"/>
  <c r="E387" i="41"/>
  <c r="H387" i="41"/>
  <c r="J387" i="41"/>
  <c r="I387" i="41"/>
  <c r="J130" i="41"/>
  <c r="K130" i="41"/>
  <c r="E130" i="41"/>
  <c r="H130" i="41"/>
  <c r="I130" i="41"/>
  <c r="K187" i="41"/>
  <c r="E187" i="41"/>
  <c r="I187" i="41"/>
  <c r="J187" i="41"/>
  <c r="H187" i="41"/>
  <c r="I239" i="41"/>
  <c r="H239" i="41"/>
  <c r="E239" i="41"/>
  <c r="J239" i="41"/>
  <c r="K239" i="41"/>
  <c r="I600" i="41"/>
  <c r="E600" i="41"/>
  <c r="H600" i="41"/>
  <c r="K600" i="41"/>
  <c r="J600" i="41"/>
  <c r="K196" i="41"/>
  <c r="H196" i="41"/>
  <c r="J196" i="41"/>
  <c r="E196" i="41"/>
  <c r="I196" i="41"/>
  <c r="I686" i="41"/>
  <c r="E686" i="41"/>
  <c r="K686" i="41"/>
  <c r="J686" i="41"/>
  <c r="H686" i="41"/>
  <c r="K152" i="41"/>
  <c r="I152" i="41"/>
  <c r="E152" i="41"/>
  <c r="J152" i="41"/>
  <c r="H152" i="41"/>
  <c r="K561" i="41"/>
  <c r="H561" i="41"/>
  <c r="E561" i="41"/>
  <c r="I561" i="41"/>
  <c r="J561" i="41"/>
  <c r="K47" i="29"/>
  <c r="K53" i="29"/>
  <c r="I647" i="41"/>
  <c r="E647" i="41"/>
  <c r="J647" i="41"/>
  <c r="K647" i="41"/>
  <c r="H647" i="41"/>
  <c r="I377" i="41"/>
  <c r="K377" i="41"/>
  <c r="H377" i="41"/>
  <c r="J377" i="41"/>
  <c r="E377" i="41"/>
  <c r="J260" i="41"/>
  <c r="H260" i="41"/>
  <c r="K260" i="41"/>
  <c r="I260" i="41"/>
  <c r="E260" i="41"/>
  <c r="J31" i="41"/>
  <c r="K31" i="41"/>
  <c r="E31" i="41"/>
  <c r="I31" i="41"/>
  <c r="H31" i="41"/>
  <c r="H440" i="41"/>
  <c r="I440" i="41"/>
  <c r="E440" i="41"/>
  <c r="J440" i="41"/>
  <c r="K440" i="41"/>
  <c r="J226" i="41"/>
  <c r="E226" i="41"/>
  <c r="K226" i="41"/>
  <c r="H226" i="41"/>
  <c r="I226" i="41"/>
  <c r="J91" i="41"/>
  <c r="H91" i="41"/>
  <c r="K91" i="41"/>
  <c r="E91" i="41"/>
  <c r="I91" i="41"/>
  <c r="J662" i="41"/>
  <c r="E662" i="41"/>
  <c r="I662" i="41"/>
  <c r="K662" i="41"/>
  <c r="H662" i="41"/>
  <c r="H68" i="41"/>
  <c r="E68" i="41"/>
  <c r="I68" i="41"/>
  <c r="J68" i="41"/>
  <c r="K68" i="41"/>
  <c r="E664" i="41"/>
  <c r="K664" i="41"/>
  <c r="I664" i="41"/>
  <c r="H664" i="41"/>
  <c r="J664" i="41"/>
  <c r="E655" i="41"/>
  <c r="K655" i="41"/>
  <c r="I655" i="41"/>
  <c r="J655" i="41"/>
  <c r="H655" i="41"/>
  <c r="K102" i="29"/>
  <c r="K58" i="29"/>
  <c r="H455" i="41"/>
  <c r="I455" i="41"/>
  <c r="J455" i="41"/>
  <c r="E455" i="41"/>
  <c r="K455" i="41"/>
  <c r="J405" i="41"/>
  <c r="I405" i="41"/>
  <c r="K405" i="41"/>
  <c r="E405" i="41"/>
  <c r="H405" i="41"/>
  <c r="H446" i="41"/>
  <c r="E446" i="41"/>
  <c r="J446" i="41"/>
  <c r="K446" i="41"/>
  <c r="I446" i="41"/>
  <c r="K110" i="29"/>
  <c r="K161" i="29"/>
  <c r="K112" i="29"/>
  <c r="K92" i="29"/>
  <c r="K677" i="41"/>
  <c r="E677" i="41"/>
  <c r="I677" i="41"/>
  <c r="J677" i="41"/>
  <c r="H677" i="41"/>
  <c r="E383" i="41"/>
  <c r="H383" i="41"/>
  <c r="K383" i="41"/>
  <c r="I383" i="41"/>
  <c r="J383" i="41"/>
  <c r="E369" i="41"/>
  <c r="K369" i="41"/>
  <c r="H369" i="41"/>
  <c r="J369" i="41"/>
  <c r="I369" i="41"/>
  <c r="E675" i="41"/>
  <c r="H675" i="41"/>
  <c r="I675" i="41"/>
  <c r="J675" i="41"/>
  <c r="K675" i="41"/>
  <c r="J524" i="41"/>
  <c r="H524" i="41"/>
  <c r="K524" i="41"/>
  <c r="I524" i="41"/>
  <c r="E524" i="41"/>
  <c r="J371" i="41"/>
  <c r="E371" i="41"/>
  <c r="I371" i="41"/>
  <c r="H371" i="41"/>
  <c r="K371" i="41"/>
  <c r="I18" i="41"/>
  <c r="E18" i="41"/>
  <c r="K18" i="41"/>
  <c r="J18" i="41"/>
  <c r="H18" i="41"/>
  <c r="E101" i="41"/>
  <c r="I101" i="41"/>
  <c r="J101" i="41"/>
  <c r="K101" i="41"/>
  <c r="H101" i="41"/>
  <c r="H208" i="41"/>
  <c r="I208" i="41"/>
  <c r="E208" i="41"/>
  <c r="J208" i="41"/>
  <c r="K208" i="41"/>
  <c r="J659" i="41"/>
  <c r="E659" i="41"/>
  <c r="K659" i="41"/>
  <c r="I659" i="41"/>
  <c r="H659" i="41"/>
  <c r="J106" i="41"/>
  <c r="H106" i="41"/>
  <c r="K106" i="41"/>
  <c r="I106" i="41"/>
  <c r="E106" i="41"/>
  <c r="E582" i="41"/>
  <c r="I582" i="41"/>
  <c r="H582" i="41"/>
  <c r="K582" i="41"/>
  <c r="J582" i="41"/>
  <c r="I55" i="41"/>
  <c r="J55" i="41"/>
  <c r="E55" i="41"/>
  <c r="H55" i="41"/>
  <c r="K55" i="41"/>
  <c r="J231" i="41"/>
  <c r="K231" i="41"/>
  <c r="E231" i="41"/>
  <c r="I231" i="41"/>
  <c r="H231" i="41"/>
  <c r="H489" i="41"/>
  <c r="E489" i="41"/>
  <c r="J489" i="41"/>
  <c r="K489" i="41"/>
  <c r="I489" i="41"/>
  <c r="K79" i="41"/>
  <c r="J79" i="41"/>
  <c r="H79" i="41"/>
  <c r="E79" i="41"/>
  <c r="I79" i="41"/>
  <c r="J639" i="41"/>
  <c r="I639" i="41"/>
  <c r="H639" i="41"/>
  <c r="K639" i="41"/>
  <c r="E639" i="41"/>
  <c r="H143" i="41"/>
  <c r="K143" i="41"/>
  <c r="I143" i="41"/>
  <c r="E143" i="41"/>
  <c r="J143" i="41"/>
  <c r="K696" i="41"/>
  <c r="J696" i="41"/>
  <c r="I696" i="41"/>
  <c r="E696" i="41"/>
  <c r="H696" i="41"/>
  <c r="E136" i="41"/>
  <c r="J136" i="41"/>
  <c r="I136" i="41"/>
  <c r="K136" i="41"/>
  <c r="H136" i="41"/>
  <c r="I32" i="41"/>
  <c r="H32" i="41"/>
  <c r="K32" i="41"/>
  <c r="E32" i="41"/>
  <c r="J32" i="41"/>
  <c r="E710" i="41"/>
  <c r="I710" i="41"/>
  <c r="K710" i="41"/>
  <c r="J710" i="41"/>
  <c r="H710" i="41"/>
  <c r="J657" i="41"/>
  <c r="I657" i="41"/>
  <c r="E657" i="41"/>
  <c r="H657" i="41"/>
  <c r="K657" i="41"/>
  <c r="I285" i="41"/>
  <c r="J285" i="41"/>
  <c r="H285" i="41"/>
  <c r="E285" i="41"/>
  <c r="K285" i="41"/>
  <c r="H115" i="41"/>
  <c r="K115" i="41"/>
  <c r="I115" i="41"/>
  <c r="E115" i="41"/>
  <c r="J115" i="41"/>
  <c r="K597" i="41"/>
  <c r="H597" i="41"/>
  <c r="E597" i="41"/>
  <c r="J597" i="41"/>
  <c r="I597" i="41"/>
  <c r="H671" i="41"/>
  <c r="I671" i="41"/>
  <c r="K671" i="41"/>
  <c r="J671" i="41"/>
  <c r="E671" i="41"/>
  <c r="I391" i="41"/>
  <c r="H391" i="41"/>
  <c r="J391" i="41"/>
  <c r="E391" i="41"/>
  <c r="K391" i="41"/>
  <c r="K326" i="41"/>
  <c r="J326" i="41"/>
  <c r="H326" i="41"/>
  <c r="I326" i="41"/>
  <c r="E326" i="41"/>
  <c r="J30" i="41"/>
  <c r="H30" i="41"/>
  <c r="E30" i="41"/>
  <c r="K30" i="41"/>
  <c r="I30" i="41"/>
  <c r="E199" i="41"/>
  <c r="K199" i="41"/>
  <c r="J199" i="41"/>
  <c r="I199" i="41"/>
  <c r="H199" i="41"/>
  <c r="I474" i="41"/>
  <c r="J474" i="41"/>
  <c r="E474" i="41"/>
  <c r="H474" i="41"/>
  <c r="K474" i="41"/>
  <c r="H296" i="41"/>
  <c r="J296" i="41"/>
  <c r="K296" i="41"/>
  <c r="E296" i="41"/>
  <c r="I296" i="41"/>
  <c r="I554" i="41"/>
  <c r="J554" i="41"/>
  <c r="H554" i="41"/>
  <c r="E554" i="41"/>
  <c r="K554" i="41"/>
  <c r="E516" i="41"/>
  <c r="H516" i="41"/>
  <c r="K516" i="41"/>
  <c r="I516" i="41"/>
  <c r="J516" i="41"/>
  <c r="E496" i="41"/>
  <c r="K496" i="41"/>
  <c r="I496" i="41"/>
  <c r="J496" i="41"/>
  <c r="H496" i="41"/>
  <c r="J162" i="41"/>
  <c r="E162" i="41"/>
  <c r="I162" i="41"/>
  <c r="K162" i="41"/>
  <c r="H162" i="41"/>
  <c r="J47" i="41"/>
  <c r="I47" i="41"/>
  <c r="K47" i="41"/>
  <c r="E47" i="41"/>
  <c r="H47" i="41"/>
  <c r="J434" i="41"/>
  <c r="H434" i="41"/>
  <c r="K434" i="41"/>
  <c r="I434" i="41"/>
  <c r="E434" i="41"/>
  <c r="K634" i="41"/>
  <c r="J634" i="41"/>
  <c r="H634" i="41"/>
  <c r="I634" i="41"/>
  <c r="E634" i="41"/>
  <c r="K436" i="41"/>
  <c r="H436" i="41"/>
  <c r="E436" i="41"/>
  <c r="I436" i="41"/>
  <c r="J436" i="41"/>
  <c r="J385" i="41"/>
  <c r="K385" i="41"/>
  <c r="H385" i="41"/>
  <c r="E385" i="41"/>
  <c r="I385" i="41"/>
  <c r="I21" i="41"/>
  <c r="K21" i="41"/>
  <c r="J21" i="41"/>
  <c r="E21" i="41"/>
  <c r="H21" i="41"/>
  <c r="K100" i="41"/>
  <c r="J100" i="41"/>
  <c r="H100" i="41"/>
  <c r="E100" i="41"/>
  <c r="I100" i="41"/>
  <c r="E388" i="41"/>
  <c r="I388" i="41"/>
  <c r="J388" i="41"/>
  <c r="H388" i="41"/>
  <c r="K388" i="41"/>
  <c r="I63" i="41"/>
  <c r="K63" i="41"/>
  <c r="J63" i="41"/>
  <c r="E63" i="41"/>
  <c r="H63" i="41"/>
  <c r="K539" i="41"/>
  <c r="E539" i="41"/>
  <c r="J539" i="41"/>
  <c r="I539" i="41"/>
  <c r="H539" i="41"/>
  <c r="E631" i="41"/>
  <c r="J631" i="41"/>
  <c r="I631" i="41"/>
  <c r="H631" i="41"/>
  <c r="K631" i="41"/>
  <c r="H627" i="41"/>
  <c r="J627" i="41"/>
  <c r="E627" i="41"/>
  <c r="K627" i="41"/>
  <c r="I627" i="41"/>
  <c r="H178" i="41"/>
  <c r="E178" i="41"/>
  <c r="J178" i="41"/>
  <c r="K178" i="41"/>
  <c r="I178" i="41"/>
  <c r="H466" i="41"/>
  <c r="K466" i="41"/>
  <c r="J466" i="41"/>
  <c r="I466" i="41"/>
  <c r="E466" i="41"/>
  <c r="J60" i="41"/>
  <c r="K60" i="41"/>
  <c r="E60" i="41"/>
  <c r="H60" i="41"/>
  <c r="I60" i="41"/>
  <c r="K220" i="41"/>
  <c r="J220" i="41"/>
  <c r="I220" i="41"/>
  <c r="E220" i="41"/>
  <c r="H220" i="41"/>
  <c r="J292" i="41"/>
  <c r="E292" i="41"/>
  <c r="K292" i="41"/>
  <c r="I292" i="41"/>
  <c r="H292" i="41"/>
  <c r="K386" i="41"/>
  <c r="J386" i="41"/>
  <c r="H386" i="41"/>
  <c r="E386" i="41"/>
  <c r="I386" i="41"/>
  <c r="J150" i="41"/>
  <c r="E150" i="41"/>
  <c r="H150" i="41"/>
  <c r="K150" i="41"/>
  <c r="I150" i="41"/>
  <c r="H299" i="41"/>
  <c r="E299" i="41"/>
  <c r="I299" i="41"/>
  <c r="K299" i="41"/>
  <c r="J299" i="41"/>
  <c r="I701" i="41"/>
  <c r="K701" i="41"/>
  <c r="J701" i="41"/>
  <c r="E701" i="41"/>
  <c r="H701" i="41"/>
  <c r="J218" i="41"/>
  <c r="I218" i="41"/>
  <c r="K218" i="41"/>
  <c r="H218" i="41"/>
  <c r="E218" i="41"/>
  <c r="K606" i="41"/>
  <c r="E606" i="41"/>
  <c r="H606" i="41"/>
  <c r="I606" i="41"/>
  <c r="J606" i="41"/>
  <c r="J648" i="41"/>
  <c r="H648" i="41"/>
  <c r="K648" i="41"/>
  <c r="I648" i="41"/>
  <c r="E648" i="41"/>
  <c r="J421" i="41"/>
  <c r="I421" i="41"/>
  <c r="E421" i="41"/>
  <c r="K421" i="41"/>
  <c r="H421" i="41"/>
  <c r="K146" i="41"/>
  <c r="I146" i="41"/>
  <c r="H146" i="41"/>
  <c r="J146" i="41"/>
  <c r="E146" i="41"/>
  <c r="E203" i="41"/>
  <c r="I203" i="41"/>
  <c r="K203" i="41"/>
  <c r="H203" i="41"/>
  <c r="J203" i="41"/>
  <c r="J649" i="41"/>
  <c r="E649" i="41"/>
  <c r="K649" i="41"/>
  <c r="H649" i="41"/>
  <c r="I649" i="41"/>
  <c r="K370" i="41"/>
  <c r="J370" i="41"/>
  <c r="H370" i="41"/>
  <c r="I370" i="41"/>
  <c r="E370" i="41"/>
  <c r="E577" i="41"/>
  <c r="H577" i="41"/>
  <c r="I577" i="41"/>
  <c r="K577" i="41"/>
  <c r="J577" i="41"/>
  <c r="K493" i="41"/>
  <c r="E493" i="41"/>
  <c r="J493" i="41"/>
  <c r="H493" i="41"/>
  <c r="I493" i="41"/>
  <c r="K134" i="41"/>
  <c r="I134" i="41"/>
  <c r="H134" i="41"/>
  <c r="J134" i="41"/>
  <c r="E134" i="41"/>
  <c r="I160" i="41"/>
  <c r="J160" i="41"/>
  <c r="E160" i="41"/>
  <c r="K160" i="41"/>
  <c r="H160" i="41"/>
  <c r="I159" i="41"/>
  <c r="J159" i="41"/>
  <c r="E159" i="41"/>
  <c r="K159" i="41"/>
  <c r="H159" i="41"/>
  <c r="H429" i="41"/>
  <c r="K429" i="41"/>
  <c r="E429" i="41"/>
  <c r="I429" i="41"/>
  <c r="J429" i="41"/>
  <c r="K40" i="41"/>
  <c r="E40" i="41"/>
  <c r="H40" i="41"/>
  <c r="J40" i="41"/>
  <c r="I40" i="41"/>
  <c r="K28" i="41"/>
  <c r="H28" i="41"/>
  <c r="I28" i="41"/>
  <c r="J28" i="41"/>
  <c r="E28" i="41"/>
  <c r="J642" i="41"/>
  <c r="I642" i="41"/>
  <c r="K642" i="41"/>
  <c r="E642" i="41"/>
  <c r="H642" i="41"/>
  <c r="E674" i="41"/>
  <c r="J674" i="41"/>
  <c r="I674" i="41"/>
  <c r="K674" i="41"/>
  <c r="H674" i="41"/>
  <c r="E328" i="41"/>
  <c r="H328" i="41"/>
  <c r="K328" i="41"/>
  <c r="J328" i="41"/>
  <c r="I328" i="41"/>
  <c r="K242" i="41"/>
  <c r="E242" i="41"/>
  <c r="I242" i="41"/>
  <c r="H242" i="41"/>
  <c r="J242" i="41"/>
  <c r="K394" i="41"/>
  <c r="H394" i="41"/>
  <c r="J394" i="41"/>
  <c r="I394" i="41"/>
  <c r="E394" i="41"/>
  <c r="I508" i="41"/>
  <c r="H508" i="41"/>
  <c r="E508" i="41"/>
  <c r="J508" i="41"/>
  <c r="K508" i="41"/>
  <c r="J390" i="41"/>
  <c r="I390" i="41"/>
  <c r="K390" i="41"/>
  <c r="H390" i="41"/>
  <c r="E390" i="41"/>
  <c r="K147" i="41"/>
  <c r="I147" i="41"/>
  <c r="E147" i="41"/>
  <c r="H147" i="41"/>
  <c r="J147" i="41"/>
  <c r="E132" i="41"/>
  <c r="H132" i="41"/>
  <c r="K132" i="41"/>
  <c r="J132" i="41"/>
  <c r="I132" i="41"/>
  <c r="E549" i="41"/>
  <c r="K549" i="41"/>
  <c r="J549" i="41"/>
  <c r="I549" i="41"/>
  <c r="H549" i="41"/>
  <c r="J363" i="41"/>
  <c r="H363" i="41"/>
  <c r="I363" i="41"/>
  <c r="K363" i="41"/>
  <c r="E363" i="41"/>
  <c r="J298" i="41"/>
  <c r="K298" i="41"/>
  <c r="E298" i="41"/>
  <c r="H298" i="41"/>
  <c r="I298" i="41"/>
  <c r="E22" i="41"/>
  <c r="J22" i="41"/>
  <c r="K22" i="41"/>
  <c r="H22" i="41"/>
  <c r="I22" i="41"/>
  <c r="H407" i="41"/>
  <c r="J407" i="41"/>
  <c r="I407" i="41"/>
  <c r="K407" i="41"/>
  <c r="E407" i="41"/>
  <c r="J622" i="41"/>
  <c r="I622" i="41"/>
  <c r="H622" i="41"/>
  <c r="K622" i="41"/>
  <c r="E622" i="41"/>
  <c r="H257" i="41"/>
  <c r="K257" i="41"/>
  <c r="E257" i="41"/>
  <c r="J257" i="41"/>
  <c r="I257" i="41"/>
  <c r="H483" i="41"/>
  <c r="I483" i="41"/>
  <c r="K483" i="41"/>
  <c r="J483" i="41"/>
  <c r="E483" i="41"/>
  <c r="J267" i="41"/>
  <c r="K267" i="41"/>
  <c r="I267" i="41"/>
  <c r="E267" i="41"/>
  <c r="H267" i="41"/>
  <c r="J120" i="41"/>
  <c r="K120" i="41"/>
  <c r="E120" i="41"/>
  <c r="H120" i="41"/>
  <c r="I120" i="41"/>
  <c r="H173" i="41"/>
  <c r="J173" i="41"/>
  <c r="K173" i="41"/>
  <c r="E173" i="41"/>
  <c r="I173" i="41"/>
  <c r="J307" i="41"/>
  <c r="I307" i="41"/>
  <c r="H307" i="41"/>
  <c r="E307" i="41"/>
  <c r="K307" i="41"/>
  <c r="J456" i="41"/>
  <c r="H456" i="41"/>
  <c r="I456" i="41"/>
  <c r="K456" i="41"/>
  <c r="E456" i="41"/>
  <c r="J58" i="41"/>
  <c r="K58" i="41"/>
  <c r="I58" i="41"/>
  <c r="E58" i="41"/>
  <c r="H58" i="41"/>
  <c r="K480" i="41"/>
  <c r="H480" i="41"/>
  <c r="I480" i="41"/>
  <c r="J480" i="41"/>
  <c r="E480" i="41"/>
  <c r="K293" i="41"/>
  <c r="J293" i="41"/>
  <c r="I293" i="41"/>
  <c r="H293" i="41"/>
  <c r="E293" i="41"/>
  <c r="H589" i="41"/>
  <c r="E589" i="41"/>
  <c r="K589" i="41"/>
  <c r="I589" i="41"/>
  <c r="J589" i="41"/>
  <c r="H609" i="41"/>
  <c r="E609" i="41"/>
  <c r="J609" i="41"/>
  <c r="I609" i="41"/>
  <c r="K609" i="41"/>
  <c r="I465" i="41"/>
  <c r="E465" i="41"/>
  <c r="K465" i="41"/>
  <c r="H465" i="41"/>
  <c r="J465" i="41"/>
  <c r="I584" i="41"/>
  <c r="H584" i="41"/>
  <c r="J584" i="41"/>
  <c r="E584" i="41"/>
  <c r="K584" i="41"/>
  <c r="K594" i="41"/>
  <c r="H594" i="41"/>
  <c r="J594" i="41"/>
  <c r="E594" i="41"/>
  <c r="I594" i="41"/>
  <c r="J581" i="41"/>
  <c r="E581" i="41"/>
  <c r="H581" i="41"/>
  <c r="I581" i="41"/>
  <c r="K581" i="41"/>
  <c r="I222" i="41"/>
  <c r="E222" i="41"/>
  <c r="K222" i="41"/>
  <c r="H222" i="41"/>
  <c r="J222" i="41"/>
  <c r="E207" i="41"/>
  <c r="H207" i="41"/>
  <c r="K207" i="41"/>
  <c r="J207" i="41"/>
  <c r="I207" i="41"/>
  <c r="I67" i="41"/>
  <c r="K67" i="41"/>
  <c r="E67" i="41"/>
  <c r="J67" i="41"/>
  <c r="H67" i="41"/>
  <c r="J331" i="41"/>
  <c r="E331" i="41"/>
  <c r="H331" i="41"/>
  <c r="I331" i="41"/>
  <c r="K331" i="41"/>
  <c r="E511" i="41"/>
  <c r="J511" i="41"/>
  <c r="H511" i="41"/>
  <c r="I511" i="41"/>
  <c r="K511" i="41"/>
  <c r="K660" i="41"/>
  <c r="I660" i="41"/>
  <c r="J660" i="41"/>
  <c r="H660" i="41"/>
  <c r="E660" i="41"/>
  <c r="H365" i="41"/>
  <c r="K365" i="41"/>
  <c r="I365" i="41"/>
  <c r="E365" i="41"/>
  <c r="J365" i="41"/>
  <c r="I46" i="41"/>
  <c r="H46" i="41"/>
  <c r="J46" i="41"/>
  <c r="K46" i="41"/>
  <c r="E46" i="41"/>
  <c r="I241" i="41"/>
  <c r="J241" i="41"/>
  <c r="H241" i="41"/>
  <c r="E241" i="41"/>
  <c r="K241" i="41"/>
  <c r="H475" i="41"/>
  <c r="E475" i="41"/>
  <c r="I475" i="41"/>
  <c r="K475" i="41"/>
  <c r="J475" i="41"/>
  <c r="K129" i="41"/>
  <c r="J129" i="41"/>
  <c r="I129" i="41"/>
  <c r="H129" i="41"/>
  <c r="E129" i="41"/>
  <c r="K24" i="41"/>
  <c r="E24" i="41"/>
  <c r="H24" i="41"/>
  <c r="I24" i="41"/>
  <c r="J24" i="41"/>
  <c r="H441" i="41"/>
  <c r="I441" i="41"/>
  <c r="J441" i="41"/>
  <c r="E441" i="41"/>
  <c r="K441" i="41"/>
  <c r="J586" i="41"/>
  <c r="I586" i="41"/>
  <c r="K586" i="41"/>
  <c r="E586" i="41"/>
  <c r="H586" i="41"/>
  <c r="I614" i="41"/>
  <c r="K614" i="41"/>
  <c r="H614" i="41"/>
  <c r="E614" i="41"/>
  <c r="J614" i="41"/>
  <c r="K85" i="41"/>
  <c r="H85" i="41"/>
  <c r="I85" i="41"/>
  <c r="J85" i="41"/>
  <c r="E85" i="41"/>
  <c r="I359" i="41"/>
  <c r="H359" i="41"/>
  <c r="K359" i="41"/>
  <c r="E359" i="41"/>
  <c r="J359" i="41"/>
  <c r="I354" i="41"/>
  <c r="J354" i="41"/>
  <c r="E354" i="41"/>
  <c r="K354" i="41"/>
  <c r="H354" i="41"/>
  <c r="E583" i="41"/>
  <c r="K583" i="41"/>
  <c r="I583" i="41"/>
  <c r="J583" i="41"/>
  <c r="H583" i="41"/>
  <c r="E109" i="41"/>
  <c r="H109" i="41"/>
  <c r="I109" i="41"/>
  <c r="J109" i="41"/>
  <c r="K109" i="41"/>
  <c r="J552" i="41"/>
  <c r="H552" i="41"/>
  <c r="I552" i="41"/>
  <c r="K552" i="41"/>
  <c r="E552" i="41"/>
  <c r="E252" i="41"/>
  <c r="H252" i="41"/>
  <c r="J252" i="41"/>
  <c r="K252" i="41"/>
  <c r="I252" i="41"/>
  <c r="J395" i="41"/>
  <c r="E395" i="41"/>
  <c r="I395" i="41"/>
  <c r="H395" i="41"/>
  <c r="K395" i="41"/>
  <c r="E392" i="41"/>
  <c r="J392" i="41"/>
  <c r="K392" i="41"/>
  <c r="I392" i="41"/>
  <c r="H392" i="41"/>
  <c r="I35" i="41"/>
  <c r="H35" i="41"/>
  <c r="E35" i="41"/>
  <c r="K35" i="41"/>
  <c r="J35" i="41"/>
  <c r="I188" i="41"/>
  <c r="K188" i="41"/>
  <c r="H188" i="41"/>
  <c r="J188" i="41"/>
  <c r="E188" i="41"/>
  <c r="J398" i="41"/>
  <c r="E398" i="41"/>
  <c r="H398" i="41"/>
  <c r="K398" i="41"/>
  <c r="I398" i="41"/>
  <c r="E302" i="41"/>
  <c r="I302" i="41"/>
  <c r="K302" i="41"/>
  <c r="H302" i="41"/>
  <c r="J302" i="41"/>
  <c r="K512" i="41"/>
  <c r="I512" i="41"/>
  <c r="E512" i="41"/>
  <c r="H512" i="41"/>
  <c r="J512" i="41"/>
  <c r="E626" i="41"/>
  <c r="I626" i="41"/>
  <c r="K626" i="41"/>
  <c r="H626" i="41"/>
  <c r="J626" i="41"/>
  <c r="H698" i="41"/>
  <c r="J698" i="41"/>
  <c r="E698" i="41"/>
  <c r="I698" i="41"/>
  <c r="K698" i="41"/>
  <c r="E48" i="41"/>
  <c r="I48" i="41"/>
  <c r="J48" i="41"/>
  <c r="K48" i="41"/>
  <c r="H48" i="41"/>
  <c r="J602" i="41"/>
  <c r="H602" i="41"/>
  <c r="K602" i="41"/>
  <c r="E602" i="41"/>
  <c r="I602" i="41"/>
  <c r="I250" i="41"/>
  <c r="E250" i="41"/>
  <c r="J250" i="41"/>
  <c r="K250" i="41"/>
  <c r="H250" i="41"/>
  <c r="K227" i="41"/>
  <c r="J227" i="41"/>
  <c r="E227" i="41"/>
  <c r="H227" i="41"/>
  <c r="I227" i="41"/>
  <c r="H306" i="41"/>
  <c r="E306" i="41"/>
  <c r="I306" i="41"/>
  <c r="J306" i="41"/>
  <c r="K306" i="41"/>
  <c r="K544" i="41"/>
  <c r="J544" i="41"/>
  <c r="E544" i="41"/>
  <c r="I544" i="41"/>
  <c r="H544" i="41"/>
  <c r="H448" i="41"/>
  <c r="E448" i="41"/>
  <c r="I448" i="41"/>
  <c r="J448" i="41"/>
  <c r="K448" i="41"/>
  <c r="I275" i="41"/>
  <c r="E275" i="41"/>
  <c r="K275" i="41"/>
  <c r="J275" i="41"/>
  <c r="H275" i="41"/>
  <c r="I251" i="41"/>
  <c r="K251" i="41"/>
  <c r="H251" i="41"/>
  <c r="J251" i="41"/>
  <c r="E251" i="41"/>
  <c r="H684" i="41"/>
  <c r="E684" i="41"/>
  <c r="J684" i="41"/>
  <c r="I684" i="41"/>
  <c r="K684" i="41"/>
  <c r="I315" i="41"/>
  <c r="H315" i="41"/>
  <c r="K315" i="41"/>
  <c r="J315" i="41"/>
  <c r="E315" i="41"/>
  <c r="J262" i="41"/>
  <c r="I262" i="41"/>
  <c r="K262" i="41"/>
  <c r="H262" i="41"/>
  <c r="E262" i="41"/>
  <c r="I507" i="41"/>
  <c r="K507" i="41"/>
  <c r="J507" i="41"/>
  <c r="E507" i="41"/>
  <c r="H507" i="41"/>
  <c r="K612" i="41"/>
  <c r="E612" i="41"/>
  <c r="H612" i="41"/>
  <c r="I612" i="41"/>
  <c r="J612" i="41"/>
  <c r="I325" i="41"/>
  <c r="J325" i="41"/>
  <c r="K325" i="41"/>
  <c r="H325" i="41"/>
  <c r="E325" i="41"/>
  <c r="K109" i="29"/>
  <c r="H197" i="41"/>
  <c r="K197" i="41"/>
  <c r="I197" i="41"/>
  <c r="J197" i="41"/>
  <c r="E197" i="41"/>
  <c r="H366" i="41"/>
  <c r="K366" i="41"/>
  <c r="E366" i="41"/>
  <c r="J366" i="41"/>
  <c r="I366" i="41"/>
  <c r="H73" i="41"/>
  <c r="K73" i="41"/>
  <c r="I73" i="41"/>
  <c r="E73" i="41"/>
  <c r="J73" i="41"/>
  <c r="K486" i="41"/>
  <c r="E486" i="41"/>
  <c r="J486" i="41"/>
  <c r="I486" i="41"/>
  <c r="H486" i="41"/>
  <c r="H303" i="41"/>
  <c r="I303" i="41"/>
  <c r="K303" i="41"/>
  <c r="J303" i="41"/>
  <c r="E303" i="41"/>
  <c r="I86" i="41"/>
  <c r="K86" i="41"/>
  <c r="E86" i="41"/>
  <c r="J86" i="41"/>
  <c r="H86" i="41"/>
  <c r="E653" i="41"/>
  <c r="I653" i="41"/>
  <c r="H653" i="41"/>
  <c r="K653" i="41"/>
  <c r="J653" i="41"/>
  <c r="H569" i="41"/>
  <c r="K569" i="41"/>
  <c r="J569" i="41"/>
  <c r="I569" i="41"/>
  <c r="E569" i="41"/>
  <c r="E629" i="41"/>
  <c r="K629" i="41"/>
  <c r="H629" i="41"/>
  <c r="J629" i="41"/>
  <c r="I629" i="41"/>
  <c r="J96" i="41"/>
  <c r="H96" i="41"/>
  <c r="K96" i="41"/>
  <c r="E96" i="41"/>
  <c r="I96" i="41"/>
  <c r="K40" i="29"/>
  <c r="K281" i="41"/>
  <c r="H281" i="41"/>
  <c r="I281" i="41"/>
  <c r="J281" i="41"/>
  <c r="E281" i="41"/>
  <c r="E595" i="41"/>
  <c r="K595" i="41"/>
  <c r="I595" i="41"/>
  <c r="H595" i="41"/>
  <c r="J595" i="41"/>
  <c r="K98" i="29"/>
  <c r="K76" i="29"/>
  <c r="K216" i="41"/>
  <c r="J216" i="41"/>
  <c r="E216" i="41"/>
  <c r="H216" i="41"/>
  <c r="I216" i="41"/>
  <c r="H17" i="29"/>
  <c r="J17" i="29"/>
  <c r="I17" i="29"/>
  <c r="K29" i="29"/>
  <c r="J332" i="41"/>
  <c r="I332" i="41"/>
  <c r="H332" i="41"/>
  <c r="E332" i="41"/>
  <c r="K332" i="41"/>
  <c r="H185" i="41"/>
  <c r="I185" i="41"/>
  <c r="E185" i="41"/>
  <c r="J185" i="41"/>
  <c r="K185" i="41"/>
  <c r="I672" i="41"/>
  <c r="E672" i="41"/>
  <c r="K672" i="41"/>
  <c r="J672" i="41"/>
  <c r="H672" i="41"/>
  <c r="K51" i="29"/>
  <c r="H279" i="41"/>
  <c r="E279" i="41"/>
  <c r="K279" i="41"/>
  <c r="J279" i="41"/>
  <c r="I279" i="41"/>
  <c r="K17" i="41"/>
  <c r="I17" i="41"/>
  <c r="H17" i="41"/>
  <c r="E17" i="41"/>
  <c r="J17" i="41"/>
  <c r="J467" i="41"/>
  <c r="E467" i="41"/>
  <c r="I467" i="41"/>
  <c r="K467" i="41"/>
  <c r="H467" i="41"/>
  <c r="H50" i="41"/>
  <c r="I50" i="41"/>
  <c r="J50" i="41"/>
  <c r="E50" i="41"/>
  <c r="K50" i="41"/>
  <c r="K137" i="41"/>
  <c r="I137" i="41"/>
  <c r="E137" i="41"/>
  <c r="J137" i="41"/>
  <c r="H137" i="41"/>
  <c r="K336" i="41"/>
  <c r="E336" i="41"/>
  <c r="J336" i="41"/>
  <c r="H336" i="41"/>
  <c r="I336" i="41"/>
  <c r="K699" i="41"/>
  <c r="E699" i="41"/>
  <c r="I699" i="41"/>
  <c r="H699" i="41"/>
  <c r="J699" i="41"/>
  <c r="J495" i="41"/>
  <c r="H495" i="41"/>
  <c r="K495" i="41"/>
  <c r="I495" i="41"/>
  <c r="E495" i="41"/>
  <c r="H213" i="41"/>
  <c r="I213" i="41"/>
  <c r="J213" i="41"/>
  <c r="K213" i="41"/>
  <c r="E213" i="41"/>
  <c r="J573" i="41"/>
  <c r="I573" i="41"/>
  <c r="E573" i="41"/>
  <c r="H573" i="41"/>
  <c r="K573" i="41"/>
  <c r="J186" i="41"/>
  <c r="H186" i="41"/>
  <c r="E186" i="41"/>
  <c r="I186" i="41"/>
  <c r="K186" i="41"/>
  <c r="K519" i="41"/>
  <c r="H519" i="41"/>
  <c r="J519" i="41"/>
  <c r="I519" i="41"/>
  <c r="E519" i="41"/>
  <c r="J177" i="41"/>
  <c r="I177" i="41"/>
  <c r="H177" i="41"/>
  <c r="E177" i="41"/>
  <c r="K177" i="41"/>
  <c r="H403" i="41"/>
  <c r="K403" i="41"/>
  <c r="I403" i="41"/>
  <c r="E403" i="41"/>
  <c r="J403" i="41"/>
  <c r="E269" i="41"/>
  <c r="I269" i="41"/>
  <c r="H269" i="41"/>
  <c r="K269" i="41"/>
  <c r="J269" i="41"/>
  <c r="I297" i="41"/>
  <c r="J297" i="41"/>
  <c r="E297" i="41"/>
  <c r="H297" i="41"/>
  <c r="K297" i="41"/>
  <c r="I183" i="41"/>
  <c r="E183" i="41"/>
  <c r="H183" i="41"/>
  <c r="K183" i="41"/>
  <c r="J183" i="41"/>
  <c r="E705" i="41"/>
  <c r="J705" i="41"/>
  <c r="H705" i="41"/>
  <c r="K705" i="41"/>
  <c r="I705" i="41"/>
  <c r="K175" i="41"/>
  <c r="J175" i="41"/>
  <c r="I175" i="41"/>
  <c r="H175" i="41"/>
  <c r="E175" i="41"/>
  <c r="H376" i="41"/>
  <c r="K376" i="41"/>
  <c r="E376" i="41"/>
  <c r="J376" i="41"/>
  <c r="I376" i="41"/>
  <c r="E530" i="41"/>
  <c r="H530" i="41"/>
  <c r="J530" i="41"/>
  <c r="K530" i="41"/>
  <c r="I530" i="41"/>
  <c r="K22" i="29"/>
  <c r="K133" i="29"/>
  <c r="H412" i="41"/>
  <c r="K412" i="41"/>
  <c r="J412" i="41"/>
  <c r="I412" i="41"/>
  <c r="E412" i="41"/>
  <c r="I550" i="41"/>
  <c r="E550" i="41"/>
  <c r="H550" i="41"/>
  <c r="K550" i="41"/>
  <c r="J550" i="41"/>
  <c r="H681" i="41"/>
  <c r="I681" i="41"/>
  <c r="J681" i="41"/>
  <c r="K681" i="41"/>
  <c r="E681" i="41"/>
  <c r="K413" i="41"/>
  <c r="H413" i="41"/>
  <c r="E413" i="41"/>
  <c r="J413" i="41"/>
  <c r="I413" i="41"/>
  <c r="J437" i="41"/>
  <c r="E437" i="41"/>
  <c r="K437" i="41"/>
  <c r="I437" i="41"/>
  <c r="H437" i="41"/>
  <c r="H153" i="41"/>
  <c r="I153" i="41"/>
  <c r="K153" i="41"/>
  <c r="E153" i="41"/>
  <c r="J153" i="41"/>
  <c r="K61" i="41"/>
  <c r="E61" i="41"/>
  <c r="I61" i="41"/>
  <c r="J61" i="41"/>
  <c r="H61" i="41"/>
  <c r="K108" i="29"/>
  <c r="K123" i="29"/>
  <c r="K236" i="41"/>
  <c r="I236" i="41"/>
  <c r="J236" i="41"/>
  <c r="H236" i="41"/>
  <c r="E236" i="41"/>
  <c r="K152" i="29"/>
  <c r="K33" i="29"/>
  <c r="K263" i="41"/>
  <c r="E263" i="41"/>
  <c r="J263" i="41"/>
  <c r="H263" i="41"/>
  <c r="I263" i="41"/>
  <c r="J463" i="41"/>
  <c r="E463" i="41"/>
  <c r="H463" i="41"/>
  <c r="K463" i="41"/>
  <c r="I463" i="41"/>
  <c r="E658" i="41"/>
  <c r="H658" i="41"/>
  <c r="K658" i="41"/>
  <c r="I658" i="41"/>
  <c r="J658" i="41"/>
  <c r="H215" i="41"/>
  <c r="K215" i="41"/>
  <c r="I215" i="41"/>
  <c r="J215" i="41"/>
  <c r="E215" i="41"/>
  <c r="H406" i="41"/>
  <c r="K406" i="41"/>
  <c r="E406" i="41"/>
  <c r="I406" i="41"/>
  <c r="J406" i="41"/>
  <c r="E264" i="41"/>
  <c r="H264" i="41"/>
  <c r="J264" i="41"/>
  <c r="K264" i="41"/>
  <c r="I264" i="41"/>
  <c r="E165" i="41"/>
  <c r="J165" i="41"/>
  <c r="K165" i="41"/>
  <c r="H165" i="41"/>
  <c r="I165" i="41"/>
  <c r="I322" i="41"/>
  <c r="K322" i="41"/>
  <c r="H322" i="41"/>
  <c r="J322" i="41"/>
  <c r="E322" i="41"/>
  <c r="I310" i="41"/>
  <c r="K310" i="41"/>
  <c r="H310" i="41"/>
  <c r="E310" i="41"/>
  <c r="J310" i="41"/>
  <c r="J211" i="41"/>
  <c r="H211" i="41"/>
  <c r="I211" i="41"/>
  <c r="E211" i="41"/>
  <c r="K211" i="41"/>
  <c r="K96" i="29"/>
  <c r="K27" i="29"/>
  <c r="K100" i="29"/>
  <c r="K460" i="41"/>
  <c r="I460" i="41"/>
  <c r="J460" i="41"/>
  <c r="H460" i="41"/>
  <c r="E460" i="41"/>
  <c r="I533" i="41"/>
  <c r="H533" i="41"/>
  <c r="K533" i="41"/>
  <c r="E533" i="41"/>
  <c r="J533" i="41"/>
  <c r="K78" i="41"/>
  <c r="H78" i="41"/>
  <c r="E78" i="41"/>
  <c r="I78" i="41"/>
  <c r="J78" i="41"/>
  <c r="J384" i="41"/>
  <c r="E384" i="41"/>
  <c r="I384" i="41"/>
  <c r="K384" i="41"/>
  <c r="H384" i="41"/>
  <c r="H25" i="41"/>
  <c r="J25" i="41"/>
  <c r="I25" i="41"/>
  <c r="K25" i="41"/>
  <c r="E25" i="41"/>
  <c r="E320" i="41"/>
  <c r="K320" i="41"/>
  <c r="J320" i="41"/>
  <c r="H320" i="41"/>
  <c r="I320" i="41"/>
  <c r="H219" i="41"/>
  <c r="J219" i="41"/>
  <c r="E219" i="41"/>
  <c r="I219" i="41"/>
  <c r="K219" i="41"/>
  <c r="H27" i="41"/>
  <c r="I27" i="41"/>
  <c r="J27" i="41"/>
  <c r="E27" i="41"/>
  <c r="K27" i="41"/>
  <c r="E56" i="41"/>
  <c r="K56" i="41"/>
  <c r="H56" i="41"/>
  <c r="J56" i="41"/>
  <c r="I56" i="41"/>
  <c r="I428" i="41"/>
  <c r="E428" i="41"/>
  <c r="K428" i="41"/>
  <c r="J428" i="41"/>
  <c r="H428" i="41"/>
  <c r="E80" i="41"/>
  <c r="K80" i="41"/>
  <c r="J80" i="41"/>
  <c r="I80" i="41"/>
  <c r="H80" i="41"/>
  <c r="H605" i="41"/>
  <c r="I605" i="41"/>
  <c r="K605" i="41"/>
  <c r="J605" i="41"/>
  <c r="E605" i="41"/>
  <c r="K562" i="41"/>
  <c r="E562" i="41"/>
  <c r="H562" i="41"/>
  <c r="I562" i="41"/>
  <c r="J562" i="41"/>
  <c r="I462" i="41"/>
  <c r="K462" i="41"/>
  <c r="E462" i="41"/>
  <c r="J462" i="41"/>
  <c r="H462" i="41"/>
  <c r="K50" i="29"/>
  <c r="K116" i="29"/>
  <c r="K97" i="29"/>
  <c r="H300" i="41"/>
  <c r="I300" i="41"/>
  <c r="J300" i="41"/>
  <c r="K300" i="41"/>
  <c r="E300" i="41"/>
  <c r="H590" i="41"/>
  <c r="E590" i="41"/>
  <c r="I590" i="41"/>
  <c r="J590" i="41"/>
  <c r="K590" i="41"/>
  <c r="K641" i="41"/>
  <c r="H641" i="41"/>
  <c r="J641" i="41"/>
  <c r="I641" i="41"/>
  <c r="E641" i="41"/>
  <c r="J518" i="41"/>
  <c r="K518" i="41"/>
  <c r="H518" i="41"/>
  <c r="E518" i="41"/>
  <c r="I518" i="41"/>
  <c r="K443" i="41"/>
  <c r="J443" i="41"/>
  <c r="E443" i="41"/>
  <c r="I443" i="41"/>
  <c r="H443" i="41"/>
  <c r="E667" i="41"/>
  <c r="J667" i="41"/>
  <c r="H667" i="41"/>
  <c r="K667" i="41"/>
  <c r="I667" i="41"/>
  <c r="H118" i="41"/>
  <c r="J118" i="41"/>
  <c r="E118" i="41"/>
  <c r="K118" i="41"/>
  <c r="I118" i="41"/>
  <c r="H367" i="41"/>
  <c r="I367" i="41"/>
  <c r="K367" i="41"/>
  <c r="E367" i="41"/>
  <c r="J367" i="41"/>
  <c r="I200" i="41"/>
  <c r="E200" i="41"/>
  <c r="J200" i="41"/>
  <c r="H200" i="41"/>
  <c r="K200" i="41"/>
  <c r="I616" i="41"/>
  <c r="J616" i="41"/>
  <c r="E616" i="41"/>
  <c r="H616" i="41"/>
  <c r="K616" i="41"/>
  <c r="J685" i="41"/>
  <c r="E685" i="41"/>
  <c r="I685" i="41"/>
  <c r="H685" i="41"/>
  <c r="K685" i="41"/>
  <c r="K556" i="41"/>
  <c r="E556" i="41"/>
  <c r="H556" i="41"/>
  <c r="J556" i="41"/>
  <c r="I556" i="41"/>
  <c r="E39" i="41"/>
  <c r="I39" i="41"/>
  <c r="K39" i="41"/>
  <c r="J39" i="41"/>
  <c r="H39" i="41"/>
  <c r="K139" i="41"/>
  <c r="H139" i="41"/>
  <c r="J139" i="41"/>
  <c r="I139" i="41"/>
  <c r="E139" i="41"/>
  <c r="K56" i="29"/>
  <c r="K106" i="29"/>
  <c r="K163" i="29"/>
  <c r="I14" i="41"/>
  <c r="K14" i="41"/>
  <c r="E14" i="41"/>
  <c r="H14" i="41"/>
  <c r="J14" i="41"/>
  <c r="K356" i="41"/>
  <c r="H356" i="41"/>
  <c r="J356" i="41"/>
  <c r="E356" i="41"/>
  <c r="I356" i="41"/>
  <c r="K134" i="29"/>
  <c r="H70" i="41"/>
  <c r="K70" i="41"/>
  <c r="J70" i="41"/>
  <c r="I70" i="41"/>
  <c r="E70" i="41"/>
  <c r="I202" i="41"/>
  <c r="J202" i="41"/>
  <c r="H202" i="41"/>
  <c r="E202" i="41"/>
  <c r="K202" i="41"/>
  <c r="H191" i="41"/>
  <c r="I191" i="41"/>
  <c r="K191" i="41"/>
  <c r="J191" i="41"/>
  <c r="E191" i="41"/>
  <c r="K64" i="41"/>
  <c r="I64" i="41"/>
  <c r="J64" i="41"/>
  <c r="H64" i="41"/>
  <c r="E64" i="41"/>
  <c r="J472" i="41"/>
  <c r="H472" i="41"/>
  <c r="I472" i="41"/>
  <c r="K472" i="41"/>
  <c r="E472" i="41"/>
  <c r="K35" i="39"/>
  <c r="K137" i="29"/>
  <c r="J174" i="41"/>
  <c r="K174" i="41"/>
  <c r="I174" i="41"/>
  <c r="E174" i="41"/>
  <c r="H174" i="41"/>
  <c r="I623" i="41"/>
  <c r="K623" i="41"/>
  <c r="J623" i="41"/>
  <c r="E623" i="41"/>
  <c r="H623" i="41"/>
  <c r="H348" i="41"/>
  <c r="K348" i="41"/>
  <c r="I348" i="41"/>
  <c r="J348" i="41"/>
  <c r="E348" i="41"/>
  <c r="H189" i="41"/>
  <c r="E189" i="41"/>
  <c r="J189" i="41"/>
  <c r="I189" i="41"/>
  <c r="K189" i="41"/>
  <c r="K122" i="41"/>
  <c r="H122" i="41"/>
  <c r="J122" i="41"/>
  <c r="I122" i="41"/>
  <c r="E122" i="41"/>
  <c r="K20" i="29"/>
  <c r="K485" i="41"/>
  <c r="I485" i="41"/>
  <c r="J485" i="41"/>
  <c r="E485" i="41"/>
  <c r="H485" i="41"/>
  <c r="K323" i="41"/>
  <c r="J323" i="41"/>
  <c r="E323" i="41"/>
  <c r="I323" i="41"/>
  <c r="H323" i="41"/>
  <c r="J414" i="41"/>
  <c r="H414" i="41"/>
  <c r="I414" i="41"/>
  <c r="E414" i="41"/>
  <c r="K414" i="41"/>
  <c r="K444" i="41"/>
  <c r="I444" i="41"/>
  <c r="H444" i="41"/>
  <c r="J444" i="41"/>
  <c r="E444" i="41"/>
  <c r="J417" i="41"/>
  <c r="I417" i="41"/>
  <c r="K417" i="41"/>
  <c r="H417" i="41"/>
  <c r="E417" i="41"/>
  <c r="K532" i="41"/>
  <c r="E532" i="41"/>
  <c r="H532" i="41"/>
  <c r="I532" i="41"/>
  <c r="J532" i="41"/>
  <c r="H145" i="41"/>
  <c r="J145" i="41"/>
  <c r="E145" i="41"/>
  <c r="K145" i="41"/>
  <c r="I145" i="41"/>
  <c r="J121" i="41"/>
  <c r="E121" i="41"/>
  <c r="H121" i="41"/>
  <c r="K121" i="41"/>
  <c r="I121" i="41"/>
  <c r="K74" i="29"/>
  <c r="K150" i="29"/>
  <c r="H34" i="41"/>
  <c r="E34" i="41"/>
  <c r="I34" i="41"/>
  <c r="K34" i="41"/>
  <c r="J34" i="41"/>
  <c r="J382" i="41"/>
  <c r="H382" i="41"/>
  <c r="I382" i="41"/>
  <c r="E382" i="41"/>
  <c r="K382" i="41"/>
  <c r="H201" i="41"/>
  <c r="I201" i="41"/>
  <c r="E201" i="41"/>
  <c r="K201" i="41"/>
  <c r="J201" i="41"/>
  <c r="K32" i="29"/>
  <c r="I266" i="41"/>
  <c r="J266" i="41"/>
  <c r="K266" i="41"/>
  <c r="H266" i="41"/>
  <c r="E266" i="41"/>
  <c r="E534" i="41"/>
  <c r="I534" i="41"/>
  <c r="J534" i="41"/>
  <c r="K534" i="41"/>
  <c r="H534" i="41"/>
  <c r="E168" i="41"/>
  <c r="I168" i="41"/>
  <c r="K168" i="41"/>
  <c r="H168" i="41"/>
  <c r="J168" i="41"/>
  <c r="I646" i="41"/>
  <c r="K646" i="41"/>
  <c r="E646" i="41"/>
  <c r="H646" i="41"/>
  <c r="J646" i="41"/>
  <c r="J610" i="41"/>
  <c r="H610" i="41"/>
  <c r="I610" i="41"/>
  <c r="K610" i="41"/>
  <c r="E610" i="41"/>
  <c r="E514" i="41"/>
  <c r="K514" i="41"/>
  <c r="I514" i="41"/>
  <c r="H514" i="41"/>
  <c r="J514" i="41"/>
  <c r="K102" i="41"/>
  <c r="H102" i="41"/>
  <c r="J102" i="41"/>
  <c r="I102" i="41"/>
  <c r="E102" i="41"/>
  <c r="H44" i="41"/>
  <c r="E44" i="41"/>
  <c r="I44" i="41"/>
  <c r="K44" i="41"/>
  <c r="J44" i="41"/>
  <c r="H379" i="41"/>
  <c r="K379" i="41"/>
  <c r="E379" i="41"/>
  <c r="I379" i="41"/>
  <c r="J379" i="41"/>
  <c r="J59" i="41"/>
  <c r="E59" i="41"/>
  <c r="K59" i="41"/>
  <c r="H59" i="41"/>
  <c r="I59" i="41"/>
  <c r="E234" i="41"/>
  <c r="H234" i="41"/>
  <c r="K234" i="41"/>
  <c r="J234" i="41"/>
  <c r="I234" i="41"/>
  <c r="K670" i="41"/>
  <c r="H670" i="41"/>
  <c r="J670" i="41"/>
  <c r="E670" i="41"/>
  <c r="I670" i="41"/>
  <c r="K217" i="41"/>
  <c r="H217" i="41"/>
  <c r="I217" i="41"/>
  <c r="E217" i="41"/>
  <c r="J217" i="41"/>
  <c r="I505" i="41"/>
  <c r="H505" i="41"/>
  <c r="J505" i="41"/>
  <c r="K505" i="41"/>
  <c r="E505" i="41"/>
  <c r="J433" i="41"/>
  <c r="E433" i="41"/>
  <c r="H433" i="41"/>
  <c r="K433" i="41"/>
  <c r="I433" i="41"/>
  <c r="J232" i="41"/>
  <c r="E232" i="41"/>
  <c r="H232" i="41"/>
  <c r="K232" i="41"/>
  <c r="I232" i="41"/>
  <c r="K230" i="41"/>
  <c r="I230" i="41"/>
  <c r="E230" i="41"/>
  <c r="J230" i="41"/>
  <c r="H230" i="41"/>
  <c r="J329" i="41"/>
  <c r="E329" i="41"/>
  <c r="I329" i="41"/>
  <c r="K329" i="41"/>
  <c r="H329" i="41"/>
  <c r="E69" i="41"/>
  <c r="K69" i="41"/>
  <c r="J69" i="41"/>
  <c r="H69" i="41"/>
  <c r="I69" i="41"/>
  <c r="K48" i="29"/>
  <c r="K344" i="41"/>
  <c r="H344" i="41"/>
  <c r="E344" i="41"/>
  <c r="J344" i="41"/>
  <c r="I344" i="41"/>
  <c r="J341" i="41"/>
  <c r="E341" i="41"/>
  <c r="H341" i="41"/>
  <c r="I341" i="41"/>
  <c r="K341" i="41"/>
  <c r="K238" i="41"/>
  <c r="H238" i="41"/>
  <c r="I238" i="41"/>
  <c r="E238" i="41"/>
  <c r="J238" i="41"/>
  <c r="K60" i="29"/>
  <c r="J129" i="11"/>
  <c r="J130" i="11" s="1"/>
  <c r="J37" i="41"/>
  <c r="I37" i="41"/>
  <c r="E37" i="41"/>
  <c r="H37" i="41"/>
  <c r="K37" i="41"/>
  <c r="E361" i="41"/>
  <c r="H361" i="41"/>
  <c r="J361" i="41"/>
  <c r="K361" i="41"/>
  <c r="I361" i="41"/>
  <c r="I94" i="41"/>
  <c r="J94" i="41"/>
  <c r="H94" i="41"/>
  <c r="K94" i="41"/>
  <c r="E94" i="41"/>
  <c r="E445" i="41"/>
  <c r="I445" i="41"/>
  <c r="J445" i="41"/>
  <c r="K445" i="41"/>
  <c r="H445" i="41"/>
  <c r="H221" i="41"/>
  <c r="K221" i="41"/>
  <c r="I221" i="41"/>
  <c r="E221" i="41"/>
  <c r="J221" i="41"/>
  <c r="I265" i="41"/>
  <c r="J265" i="41"/>
  <c r="K265" i="41"/>
  <c r="E265" i="41"/>
  <c r="H265" i="41"/>
  <c r="K580" i="41"/>
  <c r="J580" i="41"/>
  <c r="I580" i="41"/>
  <c r="E580" i="41"/>
  <c r="H580" i="41"/>
  <c r="K680" i="41"/>
  <c r="I680" i="41"/>
  <c r="E680" i="41"/>
  <c r="H680" i="41"/>
  <c r="J680" i="41"/>
  <c r="E169" i="41"/>
  <c r="I169" i="41"/>
  <c r="J169" i="41"/>
  <c r="H169" i="41"/>
  <c r="K169" i="41"/>
  <c r="H420" i="41"/>
  <c r="I420" i="41"/>
  <c r="K420" i="41"/>
  <c r="E420" i="41"/>
  <c r="J420" i="41"/>
  <c r="I548" i="41"/>
  <c r="E548" i="41"/>
  <c r="J548" i="41"/>
  <c r="H548" i="41"/>
  <c r="K548" i="41"/>
  <c r="I706" i="41"/>
  <c r="K706" i="41"/>
  <c r="J706" i="41"/>
  <c r="E706" i="41"/>
  <c r="H706" i="41"/>
  <c r="K295" i="41"/>
  <c r="J295" i="41"/>
  <c r="I295" i="41"/>
  <c r="E295" i="41"/>
  <c r="H295" i="41"/>
  <c r="H138" i="41"/>
  <c r="J138" i="41"/>
  <c r="E138" i="41"/>
  <c r="I138" i="41"/>
  <c r="K138" i="41"/>
  <c r="H479" i="41"/>
  <c r="J479" i="41"/>
  <c r="I479" i="41"/>
  <c r="E479" i="41"/>
  <c r="K479" i="41"/>
  <c r="E470" i="41"/>
  <c r="K470" i="41"/>
  <c r="H470" i="41"/>
  <c r="J470" i="41"/>
  <c r="I470" i="41"/>
  <c r="H432" i="41"/>
  <c r="I432" i="41"/>
  <c r="J432" i="41"/>
  <c r="K432" i="41"/>
  <c r="E432" i="41"/>
  <c r="E117" i="41"/>
  <c r="K117" i="41"/>
  <c r="H117" i="41"/>
  <c r="J117" i="41"/>
  <c r="I117" i="41"/>
  <c r="K362" i="41"/>
  <c r="H362" i="41"/>
  <c r="E362" i="41"/>
  <c r="I362" i="41"/>
  <c r="J362" i="41"/>
  <c r="K360" i="41"/>
  <c r="I360" i="41"/>
  <c r="H360" i="41"/>
  <c r="J360" i="41"/>
  <c r="E360" i="41"/>
  <c r="H504" i="41"/>
  <c r="K504" i="41"/>
  <c r="J504" i="41"/>
  <c r="E504" i="41"/>
  <c r="I504" i="41"/>
  <c r="J95" i="41"/>
  <c r="I95" i="41"/>
  <c r="K95" i="41"/>
  <c r="H95" i="41"/>
  <c r="E95" i="41"/>
  <c r="K270" i="41"/>
  <c r="H270" i="41"/>
  <c r="I270" i="41"/>
  <c r="E270" i="41"/>
  <c r="J270" i="41"/>
  <c r="K451" i="41"/>
  <c r="I451" i="41"/>
  <c r="E451" i="41"/>
  <c r="H451" i="41"/>
  <c r="J451" i="41"/>
  <c r="K347" i="41"/>
  <c r="I347" i="41"/>
  <c r="E347" i="41"/>
  <c r="J347" i="41"/>
  <c r="H347" i="41"/>
  <c r="H389" i="41"/>
  <c r="I389" i="41"/>
  <c r="J389" i="41"/>
  <c r="E389" i="41"/>
  <c r="K389" i="41"/>
  <c r="J542" i="41"/>
  <c r="E542" i="41"/>
  <c r="H542" i="41"/>
  <c r="I542" i="41"/>
  <c r="K542" i="41"/>
  <c r="K32" i="39"/>
  <c r="E343" i="41"/>
  <c r="I343" i="41"/>
  <c r="K343" i="41"/>
  <c r="H343" i="41"/>
  <c r="J343" i="41"/>
  <c r="H644" i="41"/>
  <c r="E644" i="41"/>
  <c r="J644" i="41"/>
  <c r="K644" i="41"/>
  <c r="I644" i="41"/>
  <c r="E564" i="41"/>
  <c r="H564" i="41"/>
  <c r="I564" i="41"/>
  <c r="K564" i="41"/>
  <c r="J564" i="41"/>
  <c r="K136" i="29"/>
  <c r="I51" i="41"/>
  <c r="E51" i="41"/>
  <c r="J51" i="41"/>
  <c r="K51" i="41"/>
  <c r="H51" i="41"/>
  <c r="I313" i="41"/>
  <c r="J313" i="41"/>
  <c r="K313" i="41"/>
  <c r="H313" i="41"/>
  <c r="E313" i="41"/>
  <c r="E683" i="41"/>
  <c r="K683" i="41"/>
  <c r="H683" i="41"/>
  <c r="J683" i="41"/>
  <c r="I683" i="41"/>
  <c r="K21" i="39"/>
  <c r="H107" i="41"/>
  <c r="E107" i="41"/>
  <c r="K107" i="41"/>
  <c r="J107" i="41"/>
  <c r="I107" i="41"/>
  <c r="J128" i="41"/>
  <c r="E128" i="41"/>
  <c r="H128" i="41"/>
  <c r="I128" i="41"/>
  <c r="K128" i="41"/>
  <c r="H244" i="41"/>
  <c r="K244" i="41"/>
  <c r="I244" i="41"/>
  <c r="J244" i="41"/>
  <c r="E244" i="41"/>
  <c r="J41" i="41"/>
  <c r="I41" i="41"/>
  <c r="E41" i="41"/>
  <c r="K41" i="41"/>
  <c r="H41" i="41"/>
  <c r="K24" i="29"/>
  <c r="K81" i="29"/>
  <c r="J225" i="41"/>
  <c r="E225" i="41"/>
  <c r="K225" i="41"/>
  <c r="I225" i="41"/>
  <c r="H225" i="41"/>
  <c r="H411" i="41"/>
  <c r="E411" i="41"/>
  <c r="I411" i="41"/>
  <c r="J411" i="41"/>
  <c r="K411" i="41"/>
  <c r="H144" i="41"/>
  <c r="I144" i="41"/>
  <c r="E144" i="41"/>
  <c r="J144" i="41"/>
  <c r="K144" i="41"/>
  <c r="K427" i="41"/>
  <c r="E427" i="41"/>
  <c r="J427" i="41"/>
  <c r="H427" i="41"/>
  <c r="I427" i="41"/>
  <c r="H372" i="41"/>
  <c r="J372" i="41"/>
  <c r="I372" i="41"/>
  <c r="K372" i="41"/>
  <c r="E372" i="41"/>
  <c r="J478" i="41"/>
  <c r="E478" i="41"/>
  <c r="H478" i="41"/>
  <c r="K478" i="41"/>
  <c r="I478" i="41"/>
  <c r="J423" i="41"/>
  <c r="K423" i="41"/>
  <c r="E423" i="41"/>
  <c r="H423" i="41"/>
  <c r="I423" i="41"/>
  <c r="H119" i="41"/>
  <c r="I119" i="41"/>
  <c r="K119" i="41"/>
  <c r="E119" i="41"/>
  <c r="J119" i="41"/>
  <c r="H438" i="41"/>
  <c r="K438" i="41"/>
  <c r="I438" i="41"/>
  <c r="E438" i="41"/>
  <c r="J438" i="41"/>
  <c r="H603" i="41"/>
  <c r="K603" i="41"/>
  <c r="J603" i="41"/>
  <c r="I603" i="41"/>
  <c r="E603" i="41"/>
  <c r="I393" i="41"/>
  <c r="J393" i="41"/>
  <c r="K393" i="41"/>
  <c r="E393" i="41"/>
  <c r="H393" i="41"/>
  <c r="K34" i="29"/>
  <c r="K35" i="29"/>
  <c r="E574" i="41"/>
  <c r="I574" i="41"/>
  <c r="J574" i="41"/>
  <c r="K574" i="41"/>
  <c r="H574" i="41"/>
  <c r="I65" i="41"/>
  <c r="K65" i="41"/>
  <c r="J65" i="41"/>
  <c r="E65" i="41"/>
  <c r="H65" i="41"/>
  <c r="I619" i="41"/>
  <c r="E619" i="41"/>
  <c r="H619" i="41"/>
  <c r="J619" i="41"/>
  <c r="K619" i="41"/>
  <c r="H224" i="41"/>
  <c r="J224" i="41"/>
  <c r="K224" i="41"/>
  <c r="I224" i="41"/>
  <c r="E224" i="41"/>
  <c r="H431" i="41"/>
  <c r="K431" i="41"/>
  <c r="E431" i="41"/>
  <c r="I431" i="41"/>
  <c r="J431" i="41"/>
  <c r="E345" i="41"/>
  <c r="H345" i="41"/>
  <c r="I345" i="41"/>
  <c r="J345" i="41"/>
  <c r="K345" i="41"/>
  <c r="J283" i="41"/>
  <c r="E283" i="41"/>
  <c r="K283" i="41"/>
  <c r="H283" i="41"/>
  <c r="I283" i="41"/>
  <c r="J482" i="41"/>
  <c r="H482" i="41"/>
  <c r="K482" i="41"/>
  <c r="I482" i="41"/>
  <c r="E482" i="41"/>
  <c r="K435" i="41"/>
  <c r="E435" i="41"/>
  <c r="H435" i="41"/>
  <c r="J435" i="41"/>
  <c r="I435" i="41"/>
  <c r="K138" i="29"/>
  <c r="E592" i="41"/>
  <c r="J592" i="41"/>
  <c r="I592" i="41"/>
  <c r="K592" i="41"/>
  <c r="H592" i="41"/>
  <c r="H125" i="41"/>
  <c r="E125" i="41"/>
  <c r="K125" i="41"/>
  <c r="I125" i="41"/>
  <c r="J125" i="41"/>
  <c r="J229" i="41"/>
  <c r="I229" i="41"/>
  <c r="K229" i="41"/>
  <c r="H229" i="41"/>
  <c r="E229" i="41"/>
  <c r="H374" i="41"/>
  <c r="E374" i="41"/>
  <c r="K374" i="41"/>
  <c r="J374" i="41"/>
  <c r="I374" i="41"/>
  <c r="K243" i="41"/>
  <c r="J243" i="41"/>
  <c r="H243" i="41"/>
  <c r="E243" i="41"/>
  <c r="I243" i="41"/>
  <c r="H498" i="41"/>
  <c r="J498" i="41"/>
  <c r="E498" i="41"/>
  <c r="I498" i="41"/>
  <c r="K498" i="41"/>
  <c r="E84" i="41"/>
  <c r="I84" i="41"/>
  <c r="H84" i="41"/>
  <c r="K84" i="41"/>
  <c r="J84" i="41"/>
  <c r="E492" i="41"/>
  <c r="J492" i="41"/>
  <c r="I492" i="41"/>
  <c r="H492" i="41"/>
  <c r="K492" i="41"/>
  <c r="H673" i="41"/>
  <c r="J673" i="41"/>
  <c r="E673" i="41"/>
  <c r="I673" i="41"/>
  <c r="K673" i="41"/>
  <c r="E669" i="41"/>
  <c r="I669" i="41"/>
  <c r="J669" i="41"/>
  <c r="H669" i="41"/>
  <c r="K669" i="41"/>
  <c r="H66" i="41"/>
  <c r="E66" i="41"/>
  <c r="K66" i="41"/>
  <c r="J66" i="41"/>
  <c r="I66" i="41"/>
  <c r="E154" i="41"/>
  <c r="K154" i="41"/>
  <c r="H154" i="41"/>
  <c r="J154" i="41"/>
  <c r="I154" i="41"/>
  <c r="K247" i="41"/>
  <c r="J247" i="41"/>
  <c r="I247" i="41"/>
  <c r="E247" i="41"/>
  <c r="H247" i="41"/>
  <c r="E233" i="41"/>
  <c r="K233" i="41"/>
  <c r="H233" i="41"/>
  <c r="J233" i="41"/>
  <c r="I233" i="41"/>
  <c r="K246" i="41"/>
  <c r="H246" i="41"/>
  <c r="I246" i="41"/>
  <c r="J246" i="41"/>
  <c r="E246" i="41"/>
  <c r="I248" i="41"/>
  <c r="E248" i="41"/>
  <c r="J248" i="41"/>
  <c r="K248" i="41"/>
  <c r="H248" i="41"/>
  <c r="H579" i="41"/>
  <c r="E579" i="41"/>
  <c r="K579" i="41"/>
  <c r="J579" i="41"/>
  <c r="I579" i="41"/>
  <c r="K630" i="41"/>
  <c r="I630" i="41"/>
  <c r="H630" i="41"/>
  <c r="E630" i="41"/>
  <c r="J630" i="41"/>
  <c r="E527" i="41"/>
  <c r="K527" i="41"/>
  <c r="J527" i="41"/>
  <c r="H527" i="41"/>
  <c r="I527" i="41"/>
  <c r="H338" i="41"/>
  <c r="I338" i="41"/>
  <c r="E338" i="41"/>
  <c r="K338" i="41"/>
  <c r="J338" i="41"/>
  <c r="K20" i="39"/>
  <c r="K65" i="29"/>
  <c r="K164" i="29"/>
  <c r="E288" i="41"/>
  <c r="J288" i="41"/>
  <c r="I288" i="41"/>
  <c r="K288" i="41"/>
  <c r="H288" i="41"/>
  <c r="I375" i="41"/>
  <c r="H375" i="41"/>
  <c r="J375" i="41"/>
  <c r="E375" i="41"/>
  <c r="K375" i="41"/>
  <c r="K158" i="29"/>
  <c r="K139" i="29"/>
  <c r="J559" i="41"/>
  <c r="I559" i="41"/>
  <c r="H559" i="41"/>
  <c r="K559" i="41"/>
  <c r="E559" i="41"/>
  <c r="I381" i="41"/>
  <c r="K381" i="41"/>
  <c r="J381" i="41"/>
  <c r="H381" i="41"/>
  <c r="E381" i="41"/>
  <c r="H547" i="41"/>
  <c r="J547" i="41"/>
  <c r="I547" i="41"/>
  <c r="K547" i="41"/>
  <c r="E547" i="41"/>
  <c r="K237" i="41"/>
  <c r="I237" i="41"/>
  <c r="J237" i="41"/>
  <c r="H237" i="41"/>
  <c r="E237" i="41"/>
  <c r="H567" i="41"/>
  <c r="I567" i="41"/>
  <c r="K567" i="41"/>
  <c r="J567" i="41"/>
  <c r="E567" i="41"/>
  <c r="K523" i="41"/>
  <c r="E523" i="41"/>
  <c r="J523" i="41"/>
  <c r="H523" i="41"/>
  <c r="I523" i="41"/>
  <c r="J607" i="41"/>
  <c r="I607" i="41"/>
  <c r="H607" i="41"/>
  <c r="K607" i="41"/>
  <c r="E607" i="41"/>
  <c r="I249" i="41"/>
  <c r="J249" i="41"/>
  <c r="E249" i="41"/>
  <c r="H249" i="41"/>
  <c r="K249" i="41"/>
  <c r="H576" i="41"/>
  <c r="J576" i="41"/>
  <c r="E576" i="41"/>
  <c r="I576" i="41"/>
  <c r="K576" i="41"/>
  <c r="K454" i="41"/>
  <c r="I454" i="41"/>
  <c r="H454" i="41"/>
  <c r="J454" i="41"/>
  <c r="E454" i="41"/>
  <c r="H176" i="41"/>
  <c r="J176" i="41"/>
  <c r="K176" i="41"/>
  <c r="E176" i="41"/>
  <c r="I176" i="41"/>
  <c r="H155" i="41"/>
  <c r="K155" i="41"/>
  <c r="J155" i="41"/>
  <c r="I155" i="41"/>
  <c r="E155" i="41"/>
  <c r="K410" i="41"/>
  <c r="J410" i="41"/>
  <c r="I410" i="41"/>
  <c r="E410" i="41"/>
  <c r="H410" i="41"/>
  <c r="K159" i="29"/>
  <c r="K71" i="29"/>
  <c r="E459" i="41"/>
  <c r="I459" i="41"/>
  <c r="K459" i="41"/>
  <c r="J459" i="41"/>
  <c r="H459" i="41"/>
  <c r="K88" i="29"/>
  <c r="K89" i="29"/>
  <c r="K72" i="29"/>
  <c r="K127" i="29"/>
  <c r="H397" i="41"/>
  <c r="I397" i="41"/>
  <c r="K397" i="41"/>
  <c r="J397" i="41"/>
  <c r="E397" i="41"/>
  <c r="K73" i="29"/>
  <c r="I368" i="41"/>
  <c r="E368" i="41"/>
  <c r="K368" i="41"/>
  <c r="H368" i="41"/>
  <c r="J368" i="41"/>
  <c r="K700" i="41"/>
  <c r="H700" i="41"/>
  <c r="E700" i="41"/>
  <c r="J700" i="41"/>
  <c r="I700" i="41"/>
  <c r="J290" i="41"/>
  <c r="H290" i="41"/>
  <c r="I290" i="41"/>
  <c r="K290" i="41"/>
  <c r="E290" i="41"/>
  <c r="K151" i="41"/>
  <c r="H151" i="41"/>
  <c r="J151" i="41"/>
  <c r="I151" i="41"/>
  <c r="E151" i="41"/>
  <c r="K615" i="41"/>
  <c r="J615" i="41"/>
  <c r="H615" i="41"/>
  <c r="I615" i="41"/>
  <c r="E615" i="41"/>
  <c r="E643" i="41"/>
  <c r="K643" i="41"/>
  <c r="J643" i="41"/>
  <c r="H643" i="41"/>
  <c r="I643" i="41"/>
  <c r="K57" i="41"/>
  <c r="I57" i="41"/>
  <c r="J57" i="41"/>
  <c r="H57" i="41"/>
  <c r="E57" i="41"/>
  <c r="K291" i="41"/>
  <c r="H291" i="41"/>
  <c r="I291" i="41"/>
  <c r="J291" i="41"/>
  <c r="E291" i="41"/>
  <c r="J676" i="41"/>
  <c r="H676" i="41"/>
  <c r="K676" i="41"/>
  <c r="E676" i="41"/>
  <c r="I676" i="41"/>
  <c r="K469" i="41"/>
  <c r="J469" i="41"/>
  <c r="I469" i="41"/>
  <c r="H469" i="41"/>
  <c r="E469" i="41"/>
  <c r="E697" i="41"/>
  <c r="J697" i="41"/>
  <c r="H697" i="41"/>
  <c r="K697" i="41"/>
  <c r="I697" i="41"/>
  <c r="H342" i="41"/>
  <c r="K342" i="41"/>
  <c r="I342" i="41"/>
  <c r="J342" i="41"/>
  <c r="E342" i="41"/>
  <c r="E71" i="41"/>
  <c r="J71" i="41"/>
  <c r="I71" i="41"/>
  <c r="K71" i="41"/>
  <c r="H71" i="41"/>
  <c r="K143" i="29"/>
  <c r="K66" i="29"/>
  <c r="I531" i="41"/>
  <c r="E531" i="41"/>
  <c r="J531" i="41"/>
  <c r="H531" i="41"/>
  <c r="K531" i="41"/>
  <c r="K25" i="39"/>
  <c r="K425" i="41"/>
  <c r="I425" i="41"/>
  <c r="H425" i="41"/>
  <c r="E425" i="41"/>
  <c r="J425" i="41"/>
  <c r="J613" i="41"/>
  <c r="K613" i="41"/>
  <c r="E613" i="41"/>
  <c r="H613" i="41"/>
  <c r="I613" i="41"/>
  <c r="I418" i="41"/>
  <c r="H418" i="41"/>
  <c r="J418" i="41"/>
  <c r="K418" i="41"/>
  <c r="E418" i="41"/>
  <c r="K378" i="41"/>
  <c r="I378" i="41"/>
  <c r="E378" i="41"/>
  <c r="J378" i="41"/>
  <c r="H378" i="41"/>
  <c r="I652" i="41"/>
  <c r="E652" i="41"/>
  <c r="J652" i="41"/>
  <c r="K652" i="41"/>
  <c r="H652" i="41"/>
  <c r="H103" i="41"/>
  <c r="K103" i="41"/>
  <c r="E103" i="41"/>
  <c r="I103" i="41"/>
  <c r="J103" i="41"/>
  <c r="K708" i="41"/>
  <c r="E708" i="41"/>
  <c r="H708" i="41"/>
  <c r="I708" i="41"/>
  <c r="J708" i="41"/>
  <c r="I180" i="41"/>
  <c r="H180" i="41"/>
  <c r="E180" i="41"/>
  <c r="K180" i="41"/>
  <c r="J180" i="41"/>
  <c r="E520" i="41"/>
  <c r="H520" i="41"/>
  <c r="K520" i="41"/>
  <c r="I520" i="41"/>
  <c r="J520" i="41"/>
  <c r="E625" i="41"/>
  <c r="J625" i="41"/>
  <c r="K625" i="41"/>
  <c r="H625" i="41"/>
  <c r="I625" i="41"/>
  <c r="K195" i="41"/>
  <c r="E195" i="41"/>
  <c r="H195" i="41"/>
  <c r="I195" i="41"/>
  <c r="J195" i="41"/>
  <c r="H545" i="41"/>
  <c r="I545" i="41"/>
  <c r="K545" i="41"/>
  <c r="E545" i="41"/>
  <c r="J545" i="41"/>
  <c r="J707" i="41"/>
  <c r="K707" i="41"/>
  <c r="E707" i="41"/>
  <c r="H707" i="41"/>
  <c r="I707" i="41"/>
  <c r="K37" i="29"/>
  <c r="K126" i="29"/>
  <c r="K42" i="29"/>
  <c r="K70" i="29"/>
  <c r="J560" i="41"/>
  <c r="E560" i="41"/>
  <c r="H560" i="41"/>
  <c r="I560" i="41"/>
  <c r="K560" i="41"/>
  <c r="H112" i="41"/>
  <c r="J112" i="41"/>
  <c r="I112" i="41"/>
  <c r="K112" i="41"/>
  <c r="E112" i="41"/>
  <c r="K402" i="41"/>
  <c r="J402" i="41"/>
  <c r="E402" i="41"/>
  <c r="I402" i="41"/>
  <c r="H402" i="41"/>
  <c r="J608" i="41"/>
  <c r="H608" i="41"/>
  <c r="K608" i="41"/>
  <c r="I608" i="41"/>
  <c r="E608" i="41"/>
  <c r="K133" i="41"/>
  <c r="I133" i="41"/>
  <c r="J133" i="41"/>
  <c r="E133" i="41"/>
  <c r="H133" i="41"/>
  <c r="K123" i="41"/>
  <c r="H123" i="41"/>
  <c r="E123" i="41"/>
  <c r="J123" i="41"/>
  <c r="I123" i="41"/>
  <c r="E477" i="41"/>
  <c r="J477" i="41"/>
  <c r="H477" i="41"/>
  <c r="K477" i="41"/>
  <c r="I477" i="41"/>
  <c r="K301" i="41"/>
  <c r="H301" i="41"/>
  <c r="I301" i="41"/>
  <c r="J301" i="41"/>
  <c r="E301" i="41"/>
  <c r="E468" i="41"/>
  <c r="K468" i="41"/>
  <c r="J468" i="41"/>
  <c r="I468" i="41"/>
  <c r="H468" i="41"/>
  <c r="H42" i="41"/>
  <c r="J42" i="41"/>
  <c r="E42" i="41"/>
  <c r="K42" i="41"/>
  <c r="I42" i="41"/>
  <c r="I158" i="41"/>
  <c r="E158" i="41"/>
  <c r="H158" i="41"/>
  <c r="K158" i="41"/>
  <c r="J158" i="41"/>
  <c r="I587" i="41"/>
  <c r="E587" i="41"/>
  <c r="K587" i="41"/>
  <c r="H587" i="41"/>
  <c r="J587" i="41"/>
  <c r="K94" i="29"/>
  <c r="K91" i="29"/>
  <c r="K75" i="29"/>
  <c r="K334" i="41"/>
  <c r="E334" i="41"/>
  <c r="I334" i="41"/>
  <c r="H334" i="41"/>
  <c r="J334" i="41"/>
  <c r="J88" i="41"/>
  <c r="K88" i="41"/>
  <c r="I88" i="41"/>
  <c r="H88" i="41"/>
  <c r="E88" i="41"/>
  <c r="K149" i="29"/>
  <c r="E635" i="41"/>
  <c r="I635" i="41"/>
  <c r="K635" i="41"/>
  <c r="J635" i="41"/>
  <c r="H635" i="41"/>
  <c r="H240" i="41"/>
  <c r="E240" i="41"/>
  <c r="K240" i="41"/>
  <c r="J240" i="41"/>
  <c r="I240" i="41"/>
  <c r="K442" i="41"/>
  <c r="J442" i="41"/>
  <c r="I442" i="41"/>
  <c r="E442" i="41"/>
  <c r="H442" i="41"/>
  <c r="I553" i="41"/>
  <c r="J553" i="41"/>
  <c r="H553" i="41"/>
  <c r="E553" i="41"/>
  <c r="K553" i="41"/>
  <c r="H416" i="41"/>
  <c r="E416" i="41"/>
  <c r="I416" i="41"/>
  <c r="K416" i="41"/>
  <c r="J416" i="41"/>
  <c r="J424" i="41"/>
  <c r="I424" i="41"/>
  <c r="E424" i="41"/>
  <c r="K424" i="41"/>
  <c r="H424" i="41"/>
  <c r="K277" i="41"/>
  <c r="J277" i="41"/>
  <c r="I277" i="41"/>
  <c r="E277" i="41"/>
  <c r="H277" i="41"/>
  <c r="E99" i="41"/>
  <c r="K99" i="41"/>
  <c r="I99" i="41"/>
  <c r="J99" i="41"/>
  <c r="H99" i="41"/>
  <c r="I43" i="41"/>
  <c r="E43" i="41"/>
  <c r="J43" i="41"/>
  <c r="H43" i="41"/>
  <c r="K43" i="41"/>
  <c r="J633" i="41"/>
  <c r="E633" i="41"/>
  <c r="I633" i="41"/>
  <c r="H633" i="41"/>
  <c r="K633" i="41"/>
  <c r="J709" i="41"/>
  <c r="E709" i="41"/>
  <c r="I709" i="41"/>
  <c r="H709" i="41"/>
  <c r="K709" i="41"/>
  <c r="J637" i="41"/>
  <c r="H637" i="41"/>
  <c r="E637" i="41"/>
  <c r="I637" i="41"/>
  <c r="K637" i="41"/>
  <c r="J77" i="41"/>
  <c r="H77" i="41"/>
  <c r="I77" i="41"/>
  <c r="E77" i="41"/>
  <c r="K77" i="41"/>
  <c r="H127" i="41"/>
  <c r="I127" i="41"/>
  <c r="E127" i="41"/>
  <c r="K127" i="41"/>
  <c r="J127" i="41"/>
  <c r="J522" i="41"/>
  <c r="I522" i="41"/>
  <c r="K522" i="41"/>
  <c r="H522" i="41"/>
  <c r="E522" i="41"/>
  <c r="H538" i="41"/>
  <c r="J538" i="41"/>
  <c r="E538" i="41"/>
  <c r="K538" i="41"/>
  <c r="I538" i="41"/>
  <c r="J364" i="41"/>
  <c r="K364" i="41"/>
  <c r="I364" i="41"/>
  <c r="H364" i="41"/>
  <c r="E364" i="41"/>
  <c r="H703" i="41"/>
  <c r="I703" i="41"/>
  <c r="K703" i="41"/>
  <c r="E703" i="41"/>
  <c r="J703" i="41"/>
  <c r="K19" i="29"/>
  <c r="K117" i="29"/>
  <c r="H194" i="41"/>
  <c r="K194" i="41"/>
  <c r="E194" i="41"/>
  <c r="I194" i="41"/>
  <c r="J194" i="41"/>
  <c r="H92" i="41"/>
  <c r="I92" i="41"/>
  <c r="K92" i="41"/>
  <c r="J92" i="41"/>
  <c r="E92" i="41"/>
  <c r="I289" i="41"/>
  <c r="H289" i="41"/>
  <c r="K289" i="41"/>
  <c r="J289" i="41"/>
  <c r="E289" i="41"/>
  <c r="J76" i="41"/>
  <c r="I76" i="41"/>
  <c r="E76" i="41"/>
  <c r="H76" i="41"/>
  <c r="K76" i="41"/>
  <c r="K157" i="29"/>
  <c r="K38" i="29"/>
  <c r="K430" i="41"/>
  <c r="J430" i="41"/>
  <c r="E430" i="41"/>
  <c r="H430" i="41"/>
  <c r="I430" i="41"/>
  <c r="J558" i="41"/>
  <c r="H558" i="41"/>
  <c r="E558" i="41"/>
  <c r="I558" i="41"/>
  <c r="K558" i="41"/>
  <c r="I333" i="41"/>
  <c r="E333" i="41"/>
  <c r="H333" i="41"/>
  <c r="K333" i="41"/>
  <c r="J333" i="41"/>
  <c r="I172" i="41"/>
  <c r="K172" i="41"/>
  <c r="J172" i="41"/>
  <c r="H172" i="41"/>
  <c r="E172" i="41"/>
  <c r="K93" i="41"/>
  <c r="H93" i="41"/>
  <c r="E93" i="41"/>
  <c r="J93" i="41"/>
  <c r="I93" i="41"/>
  <c r="K287" i="41"/>
  <c r="I287" i="41"/>
  <c r="H287" i="41"/>
  <c r="J287" i="41"/>
  <c r="E287" i="41"/>
  <c r="H349" i="41"/>
  <c r="E349" i="41"/>
  <c r="I349" i="41"/>
  <c r="J349" i="41"/>
  <c r="K349" i="41"/>
  <c r="E357" i="41"/>
  <c r="H357" i="41"/>
  <c r="K357" i="41"/>
  <c r="I357" i="41"/>
  <c r="J357" i="41"/>
  <c r="K210" i="41"/>
  <c r="J210" i="41"/>
  <c r="H210" i="41"/>
  <c r="E210" i="41"/>
  <c r="I210" i="41"/>
  <c r="K471" i="41"/>
  <c r="I471" i="41"/>
  <c r="H471" i="41"/>
  <c r="J471" i="41"/>
  <c r="E471" i="41"/>
  <c r="K268" i="41"/>
  <c r="H268" i="41"/>
  <c r="I268" i="41"/>
  <c r="E268" i="41"/>
  <c r="J268" i="41"/>
  <c r="H487" i="41"/>
  <c r="I487" i="41"/>
  <c r="J487" i="41"/>
  <c r="K487" i="41"/>
  <c r="E487" i="41"/>
  <c r="H114" i="41"/>
  <c r="J114" i="41"/>
  <c r="E114" i="41"/>
  <c r="K114" i="41"/>
  <c r="I114" i="41"/>
  <c r="J45" i="41"/>
  <c r="I45" i="41"/>
  <c r="H45" i="41"/>
  <c r="K45" i="41"/>
  <c r="E45" i="41"/>
  <c r="K21" i="29"/>
  <c r="K103" i="29"/>
  <c r="K146" i="29"/>
  <c r="K142" i="29"/>
  <c r="K18" i="39"/>
  <c r="K95" i="29"/>
  <c r="K85" i="29"/>
  <c r="K130" i="29"/>
  <c r="K129" i="11"/>
  <c r="K130" i="11" s="1"/>
  <c r="I551" i="41"/>
  <c r="E551" i="41"/>
  <c r="J551" i="41"/>
  <c r="K551" i="41"/>
  <c r="H551" i="41"/>
  <c r="K68" i="29"/>
  <c r="K23" i="39" l="1"/>
  <c r="K34" i="39"/>
  <c r="H12" i="54"/>
  <c r="C13" i="54"/>
  <c r="I12" i="54"/>
  <c r="D12" i="54"/>
  <c r="E12" i="54" s="1"/>
  <c r="L12" i="54" s="1"/>
  <c r="M12" i="54" s="1"/>
  <c r="J38" i="39"/>
  <c r="J39" i="39" s="1"/>
  <c r="J40" i="39" s="1"/>
  <c r="K29" i="39"/>
  <c r="K16" i="39"/>
  <c r="I168" i="29"/>
  <c r="I169" i="29" s="1"/>
  <c r="I170" i="29" s="1"/>
  <c r="H38" i="39"/>
  <c r="H39" i="39" s="1"/>
  <c r="H40" i="39" s="1"/>
  <c r="I38" i="39"/>
  <c r="I39" i="39" s="1"/>
  <c r="I40" i="39" s="1"/>
  <c r="J168" i="29"/>
  <c r="J169" i="29" s="1"/>
  <c r="J170" i="29" s="1"/>
  <c r="K16" i="29"/>
  <c r="K24" i="39"/>
  <c r="K30" i="39"/>
  <c r="K17" i="29"/>
  <c r="H168" i="29"/>
  <c r="B131" i="11"/>
  <c r="D10" i="59"/>
  <c r="D13" i="54" l="1"/>
  <c r="I13" i="54"/>
  <c r="H13" i="54"/>
  <c r="E13" i="54"/>
  <c r="C14" i="54"/>
  <c r="K168" i="29"/>
  <c r="K169" i="29" s="1"/>
  <c r="K170" i="29" s="1"/>
  <c r="K38" i="39"/>
  <c r="K39" i="39" s="1"/>
  <c r="K40" i="39" s="1"/>
  <c r="F7" i="54"/>
  <c r="D11" i="59"/>
  <c r="H169" i="29"/>
  <c r="H170" i="29" s="1"/>
  <c r="C15" i="54" l="1"/>
  <c r="D14" i="54"/>
  <c r="E14" i="54" s="1"/>
  <c r="L14" i="54" s="1"/>
  <c r="M14" i="54" s="1"/>
  <c r="I14" i="54"/>
  <c r="H14" i="54"/>
  <c r="L13" i="54"/>
  <c r="M13" i="54" s="1"/>
  <c r="G29" i="54"/>
  <c r="G28" i="54"/>
  <c r="G21" i="54"/>
  <c r="G30" i="54"/>
  <c r="G19" i="54"/>
  <c r="G11" i="54"/>
  <c r="J11" i="54" s="1"/>
  <c r="N11" i="54" s="1"/>
  <c r="P11" i="54" s="1"/>
  <c r="G26" i="54"/>
  <c r="G13" i="54"/>
  <c r="J13" i="54" s="1"/>
  <c r="G31" i="54"/>
  <c r="G32" i="54"/>
  <c r="G8" i="54"/>
  <c r="J8" i="54" s="1"/>
  <c r="N8" i="54" s="1"/>
  <c r="P8" i="54" s="1"/>
  <c r="G10" i="54"/>
  <c r="J10" i="54" s="1"/>
  <c r="N10" i="54" s="1"/>
  <c r="P10" i="54" s="1"/>
  <c r="G7" i="54"/>
  <c r="J7" i="54" s="1"/>
  <c r="G22" i="54"/>
  <c r="G18" i="54"/>
  <c r="G23" i="54"/>
  <c r="G14" i="54"/>
  <c r="G27" i="54"/>
  <c r="G24" i="54"/>
  <c r="G25" i="54"/>
  <c r="G17" i="54"/>
  <c r="G20" i="54"/>
  <c r="G12" i="54"/>
  <c r="J12" i="54" s="1"/>
  <c r="N12" i="54" s="1"/>
  <c r="P12" i="54" s="1"/>
  <c r="G9" i="54"/>
  <c r="J9" i="54" s="1"/>
  <c r="N9" i="54" s="1"/>
  <c r="P9" i="54" s="1"/>
  <c r="G16" i="54"/>
  <c r="G15" i="54"/>
  <c r="J14" i="54" l="1"/>
  <c r="N14" i="54" s="1"/>
  <c r="P14" i="54" s="1"/>
  <c r="N13" i="54"/>
  <c r="P13" i="54" s="1"/>
  <c r="C16" i="54"/>
  <c r="I15" i="54"/>
  <c r="D15" i="54"/>
  <c r="H15" i="54"/>
  <c r="E15" i="54"/>
  <c r="N7" i="54"/>
  <c r="J15" i="54" l="1"/>
  <c r="I16" i="54"/>
  <c r="C17" i="54"/>
  <c r="D16" i="54"/>
  <c r="H16" i="54"/>
  <c r="L15" i="54"/>
  <c r="M15" i="54" s="1"/>
  <c r="P7" i="54"/>
  <c r="Q7" i="54" s="1"/>
  <c r="N15" i="54" l="1"/>
  <c r="P15" i="54" s="1"/>
  <c r="D17" i="54"/>
  <c r="E17" i="54" s="1"/>
  <c r="I17" i="54"/>
  <c r="C18" i="54"/>
  <c r="H17" i="54"/>
  <c r="E16" i="54"/>
  <c r="L16" i="54" s="1"/>
  <c r="M16" i="54" s="1"/>
  <c r="J16" i="54"/>
  <c r="Q8" i="54"/>
  <c r="S7" i="54"/>
  <c r="J17" i="54" l="1"/>
  <c r="N16" i="54"/>
  <c r="P16" i="54" s="1"/>
  <c r="C19" i="54"/>
  <c r="D18" i="54"/>
  <c r="E18" i="54" s="1"/>
  <c r="H18" i="54"/>
  <c r="I18" i="54"/>
  <c r="L17" i="54"/>
  <c r="M17" i="54" s="1"/>
  <c r="Q9" i="54"/>
  <c r="S8" i="54"/>
  <c r="N17" i="54" l="1"/>
  <c r="P17" i="54" s="1"/>
  <c r="J18" i="54"/>
  <c r="L18" i="54"/>
  <c r="M18" i="54" s="1"/>
  <c r="H19" i="54"/>
  <c r="I19" i="54"/>
  <c r="C20" i="54"/>
  <c r="D19" i="54"/>
  <c r="E19" i="54" s="1"/>
  <c r="L19" i="54" s="1"/>
  <c r="M19" i="54" s="1"/>
  <c r="Q10" i="54"/>
  <c r="S9" i="54"/>
  <c r="T9" i="54"/>
  <c r="N18" i="54" l="1"/>
  <c r="P18" i="54" s="1"/>
  <c r="J19" i="54"/>
  <c r="N19" i="54" s="1"/>
  <c r="P19" i="54" s="1"/>
  <c r="H20" i="54"/>
  <c r="I20" i="54"/>
  <c r="D20" i="54"/>
  <c r="C21" i="54"/>
  <c r="S10" i="54"/>
  <c r="Q11" i="54"/>
  <c r="T10" i="54"/>
  <c r="J20" i="54" l="1"/>
  <c r="E20" i="54"/>
  <c r="L20" i="54" s="1"/>
  <c r="M20" i="54" s="1"/>
  <c r="D21" i="54"/>
  <c r="I21" i="54"/>
  <c r="H21" i="54"/>
  <c r="C22" i="54"/>
  <c r="S11" i="54"/>
  <c r="Q12" i="54"/>
  <c r="T11" i="54"/>
  <c r="N20" i="54" l="1"/>
  <c r="P20" i="54" s="1"/>
  <c r="J21" i="54"/>
  <c r="E21" i="54"/>
  <c r="L21" i="54" s="1"/>
  <c r="M21" i="54" s="1"/>
  <c r="D22" i="54"/>
  <c r="H22" i="54"/>
  <c r="C23" i="54"/>
  <c r="I22" i="54"/>
  <c r="S12" i="54"/>
  <c r="Q13" i="54"/>
  <c r="T12" i="54"/>
  <c r="N21" i="54" l="1"/>
  <c r="P21" i="54" s="1"/>
  <c r="J22" i="54"/>
  <c r="D23" i="54"/>
  <c r="E23" i="54" s="1"/>
  <c r="H23" i="54"/>
  <c r="I23" i="54"/>
  <c r="C24" i="54"/>
  <c r="E22" i="54"/>
  <c r="L22" i="54" s="1"/>
  <c r="M22" i="54" s="1"/>
  <c r="S13" i="54"/>
  <c r="Q14" i="54"/>
  <c r="T13" i="54"/>
  <c r="N22" i="54" l="1"/>
  <c r="P22" i="54" s="1"/>
  <c r="J23" i="54"/>
  <c r="I24" i="54"/>
  <c r="H24" i="54"/>
  <c r="D24" i="54"/>
  <c r="C25" i="54"/>
  <c r="L23" i="54"/>
  <c r="M23" i="54" s="1"/>
  <c r="S14" i="54"/>
  <c r="Q15" i="54"/>
  <c r="T14" i="54"/>
  <c r="N23" i="54" l="1"/>
  <c r="P23" i="54" s="1"/>
  <c r="C26" i="54"/>
  <c r="I25" i="54"/>
  <c r="D25" i="54"/>
  <c r="E25" i="54" s="1"/>
  <c r="H25" i="54"/>
  <c r="E24" i="54"/>
  <c r="L24" i="54" s="1"/>
  <c r="M24" i="54" s="1"/>
  <c r="J24" i="54"/>
  <c r="Q16" i="54"/>
  <c r="T16" i="54" s="1"/>
  <c r="S15" i="54"/>
  <c r="T15" i="54"/>
  <c r="J25" i="54" l="1"/>
  <c r="N24" i="54"/>
  <c r="P24" i="54" s="1"/>
  <c r="L25" i="54"/>
  <c r="M25" i="54" s="1"/>
  <c r="H26" i="54"/>
  <c r="I26" i="54"/>
  <c r="C27" i="54"/>
  <c r="D26" i="54"/>
  <c r="S16" i="54"/>
  <c r="Q17" i="54"/>
  <c r="T17" i="54" s="1"/>
  <c r="N25" i="54" l="1"/>
  <c r="P25" i="54" s="1"/>
  <c r="J26" i="54"/>
  <c r="E26" i="54"/>
  <c r="L26" i="54" s="1"/>
  <c r="M26" i="54" s="1"/>
  <c r="D27" i="54"/>
  <c r="I27" i="54"/>
  <c r="H27" i="54"/>
  <c r="C28" i="54"/>
  <c r="E27" i="54"/>
  <c r="L27" i="54" s="1"/>
  <c r="M27" i="54" s="1"/>
  <c r="S17" i="54"/>
  <c r="Q18" i="54"/>
  <c r="T18" i="54" s="1"/>
  <c r="N26" i="54" l="1"/>
  <c r="P26" i="54" s="1"/>
  <c r="I28" i="54"/>
  <c r="H28" i="54"/>
  <c r="C29" i="54"/>
  <c r="D28" i="54"/>
  <c r="E28" i="54" s="1"/>
  <c r="J27" i="54"/>
  <c r="N27" i="54" s="1"/>
  <c r="P27" i="54" s="1"/>
  <c r="S18" i="54"/>
  <c r="Q19" i="54"/>
  <c r="T19" i="54" s="1"/>
  <c r="J28" i="54" l="1"/>
  <c r="I29" i="54"/>
  <c r="C30" i="54"/>
  <c r="D29" i="54"/>
  <c r="E29" i="54" s="1"/>
  <c r="H29" i="54"/>
  <c r="J29" i="54" s="1"/>
  <c r="L28" i="54"/>
  <c r="M28" i="54" s="1"/>
  <c r="Q20" i="54"/>
  <c r="T20" i="54" s="1"/>
  <c r="S19" i="54"/>
  <c r="N28" i="54" l="1"/>
  <c r="P28" i="54" s="1"/>
  <c r="L29" i="54"/>
  <c r="M29" i="54" s="1"/>
  <c r="N29" i="54" s="1"/>
  <c r="P29" i="54" s="1"/>
  <c r="I30" i="54"/>
  <c r="D30" i="54"/>
  <c r="C31" i="54"/>
  <c r="H30" i="54"/>
  <c r="S20" i="54"/>
  <c r="Q21" i="54"/>
  <c r="T21" i="54" s="1"/>
  <c r="J30" i="54" l="1"/>
  <c r="E30" i="54"/>
  <c r="L30" i="54" s="1"/>
  <c r="M30" i="54" s="1"/>
  <c r="I31" i="54"/>
  <c r="H31" i="54"/>
  <c r="C32" i="54"/>
  <c r="D31" i="54"/>
  <c r="Q22" i="54"/>
  <c r="T22" i="54" s="1"/>
  <c r="S21" i="54"/>
  <c r="N30" i="54" l="1"/>
  <c r="P30" i="54" s="1"/>
  <c r="I32" i="54"/>
  <c r="H32" i="54"/>
  <c r="D32" i="54"/>
  <c r="E31" i="54"/>
  <c r="L31" i="54" s="1"/>
  <c r="M31" i="54" s="1"/>
  <c r="J31" i="54"/>
  <c r="Q23" i="54"/>
  <c r="T23" i="54" s="1"/>
  <c r="S22" i="54"/>
  <c r="J32" i="54" l="1"/>
  <c r="J33" i="54" s="1"/>
  <c r="N31" i="54"/>
  <c r="P31" i="54" s="1"/>
  <c r="E32" i="54"/>
  <c r="L32" i="54"/>
  <c r="M32" i="54" s="1"/>
  <c r="S23" i="54"/>
  <c r="Q24" i="54"/>
  <c r="T24" i="54" s="1"/>
  <c r="M33" i="54" l="1"/>
  <c r="Q36" i="54" s="1"/>
  <c r="N32" i="54"/>
  <c r="S24" i="54"/>
  <c r="Q25" i="54"/>
  <c r="T25" i="54" s="1"/>
  <c r="P32" i="54" l="1"/>
  <c r="Q34" i="54"/>
  <c r="Q37" i="54"/>
  <c r="Q38" i="54"/>
  <c r="S25" i="54"/>
  <c r="Q26" i="54"/>
  <c r="T26" i="54" s="1"/>
  <c r="S26" i="54" l="1"/>
  <c r="Q27" i="54"/>
  <c r="T27" i="54" s="1"/>
  <c r="Q28" i="54" l="1"/>
  <c r="T28" i="54" s="1"/>
  <c r="S27" i="54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<sst xmlns="http://schemas.openxmlformats.org/spreadsheetml/2006/main" count="4767" uniqueCount="1643">
  <si>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</si>
  <si>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</si>
  <si>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</si>
  <si>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</si>
  <si>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</si>
  <si>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</si>
  <si>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</si>
  <si>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</si>
  <si>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</si>
  <si>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</si>
  <si>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</si>
  <si>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</si>
  <si>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</si>
  <si>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</si>
  <si>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</si>
  <si>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</si>
  <si>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</si>
  <si>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</si>
  <si>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</si>
  <si>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</si>
  <si>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</si>
  <si>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</si>
  <si>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</si>
  <si>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</si>
  <si>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</si>
  <si>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</si>
  <si>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</si>
  <si>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</si>
  <si>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</si>
  <si>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</si>
  <si>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</si>
  <si>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</si>
  <si>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</si>
  <si>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</si>
  <si>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</si>
  <si>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</si>
  <si>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</si>
  <si>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</si>
  <si>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</si>
  <si>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</si>
  <si>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</si>
  <si>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</si>
  <si>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</si>
  <si>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</si>
  <si>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</si>
  <si>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</si>
  <si>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</si>
  <si>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</si>
  <si>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</si>
  <si>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</si>
  <si>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</si>
  <si>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</si>
  <si>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</si>
  <si>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</si>
  <si>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</si>
  <si>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</si>
  <si>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</si>
  <si>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</si>
  <si>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</si>
  <si>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</si>
  <si>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</si>
  <si>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</si>
  <si>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</si>
  <si>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</si>
  <si>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</si>
  <si>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</si>
  <si>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</si>
  <si>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</si>
  <si>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</si>
  <si>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</si>
  <si>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</si>
  <si>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</si>
  <si>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</si>
  <si>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</si>
  <si>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</si>
  <si>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</si>
  <si>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</si>
  <si>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</si>
  <si>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</si>
  <si>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</si>
  <si>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</si>
  <si>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</si>
  <si>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</si>
  <si>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</si>
  <si>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</si>
  <si>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</si>
  <si>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</si>
  <si>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</si>
  <si>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</si>
  <si>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</si>
  <si>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</si>
  <si>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</si>
  <si>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</si>
  <si>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</si>
  <si>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</si>
  <si>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</si>
  <si>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</si>
  <si>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</si>
  <si>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</si>
  <si>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</si>
  <si>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</si>
  <si>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</si>
  <si>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</si>
  <si>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</si>
  <si>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</si>
  <si>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</si>
  <si>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</si>
  <si>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</si>
  <si>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</si>
  <si>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</si>
  <si>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</si>
  <si>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</si>
  <si>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</si>
  <si>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</si>
  <si>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</si>
  <si>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</si>
  <si>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</si>
  <si>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</si>
  <si>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</si>
  <si>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</si>
  <si>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</si>
  <si>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</si>
  <si>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</si>
  <si>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</si>
  <si>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</si>
  <si>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</si>
  <si>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</si>
  <si>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</si>
  <si>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</si>
  <si>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</si>
  <si>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</si>
  <si>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</si>
  <si>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</si>
  <si>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</si>
  <si>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</si>
  <si>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</si>
  <si>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</si>
  <si>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</si>
  <si>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</si>
  <si>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</si>
  <si>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</si>
  <si>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</si>
  <si>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</si>
  <si>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</si>
  <si>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</si>
  <si>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</si>
  <si>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</si>
  <si>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</si>
  <si>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</si>
  <si>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</si>
  <si>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</si>
  <si>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</si>
  <si>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</si>
  <si>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</si>
  <si>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</si>
  <si>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</si>
  <si>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</si>
  <si>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</si>
  <si>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</si>
  <si>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</si>
  <si>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</si>
  <si>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</si>
  <si>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</si>
  <si>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</si>
  <si>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</si>
  <si>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</si>
  <si>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</si>
  <si>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</si>
  <si>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</si>
  <si>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</si>
  <si>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</si>
  <si>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</si>
  <si>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</si>
  <si>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</si>
  <si>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</si>
  <si>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</si>
  <si>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</si>
  <si>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</si>
  <si>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</si>
  <si>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</si>
  <si>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</si>
  <si>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</si>
  <si>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</si>
  <si>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</si>
  <si>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</si>
  <si>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</si>
  <si>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</si>
  <si>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</si>
  <si>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</si>
  <si>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</si>
  <si>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</si>
  <si>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</si>
  <si>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</si>
  <si>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</si>
  <si>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</si>
  <si>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</si>
  <si>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</si>
  <si>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</si>
  <si>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</si>
  <si>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</si>
  <si>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</si>
  <si>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</si>
  <si>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</si>
  <si>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</si>
  <si>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</si>
  <si>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</si>
  <si>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</si>
  <si>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</si>
  <si>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</si>
  <si>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</si>
  <si>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</si>
  <si>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</si>
  <si>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</si>
  <si>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</si>
  <si>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</si>
  <si>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</si>
  <si>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</si>
  <si>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</si>
  <si>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</si>
  <si>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</si>
  <si>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</si>
  <si>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</si>
  <si>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</si>
  <si>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</si>
  <si>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</si>
  <si>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</si>
  <si>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</si>
  <si>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</si>
  <si>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</si>
  <si>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</si>
  <si>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</si>
  <si>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</si>
  <si>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</si>
  <si>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</si>
  <si>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</si>
  <si>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</si>
  <si>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</si>
  <si>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</si>
  <si>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</si>
  <si>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</si>
  <si>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</si>
  <si>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</si>
  <si>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</si>
  <si>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</si>
  <si>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</si>
  <si>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</si>
  <si>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</si>
  <si>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</si>
  <si>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</si>
  <si>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</si>
  <si>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</si>
  <si>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</si>
  <si>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</si>
  <si>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</si>
  <si>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</si>
  <si>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</si>
  <si>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</si>
  <si>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</si>
  <si>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</si>
  <si>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</si>
  <si>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</si>
  <si>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</si>
  <si>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</si>
  <si>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</si>
  <si>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</si>
  <si>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</si>
  <si>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</si>
  <si>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</si>
  <si>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</si>
  <si>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</si>
  <si>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</si>
  <si>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</si>
  <si>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</si>
  <si>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</si>
  <si>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</si>
  <si>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</si>
  <si>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</si>
  <si>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</si>
  <si>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</si>
  <si>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</si>
  <si>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</si>
  <si>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</si>
  <si>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</si>
  <si>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</si>
  <si>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</si>
  <si>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</si>
  <si>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</si>
  <si>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</si>
  <si>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</si>
  <si>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</si>
  <si>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</si>
  <si>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</si>
  <si>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</si>
  <si>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</si>
  <si>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</si>
  <si>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</si>
  <si>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</si>
  <si>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</si>
  <si>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</si>
  <si>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</si>
  <si>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</si>
  <si>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</si>
  <si>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</si>
  <si>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</si>
  <si>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</si>
  <si>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</si>
  <si>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</si>
  <si>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</si>
  <si>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</si>
  <si>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</si>
  <si>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</si>
  <si>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</si>
  <si>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</si>
  <si>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</si>
  <si>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</si>
  <si>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</si>
  <si>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</si>
  <si>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</si>
  <si>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</si>
  <si>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</si>
  <si>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</si>
  <si>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</si>
  <si>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</si>
  <si>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</si>
  <si>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</si>
  <si>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</si>
  <si>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</si>
  <si>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</si>
  <si>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</si>
  <si>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</si>
  <si>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</si>
  <si>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</si>
  <si>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</si>
  <si>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</si>
  <si>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</si>
  <si>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</si>
  <si>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</si>
  <si>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</si>
  <si>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</si>
  <si>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</si>
  <si>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</si>
  <si>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</si>
  <si>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</si>
  <si>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</si>
  <si>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</si>
  <si>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</si>
  <si>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</si>
  <si>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</si>
  <si>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</si>
  <si>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</si>
  <si>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</si>
  <si>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</si>
  <si>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</si>
  <si>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</si>
  <si>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</si>
  <si>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</si>
  <si>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</si>
  <si>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</si>
  <si>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</si>
  <si>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</si>
  <si>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</si>
  <si>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</si>
  <si>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</si>
  <si>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</si>
  <si>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</si>
  <si>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</si>
  <si>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</si>
  <si>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</si>
  <si>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</si>
  <si>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</si>
  <si>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</si>
  <si>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</si>
  <si>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</si>
  <si>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</si>
  <si>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</si>
  <si>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</si>
  <si>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</si>
  <si>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</si>
  <si>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</si>
  <si>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</si>
  <si>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</si>
  <si>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</si>
  <si>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</si>
  <si>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</si>
  <si>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</si>
  <si>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</si>
  <si>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</si>
  <si>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</si>
  <si>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</si>
  <si>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</si>
  <si>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</si>
  <si>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</si>
  <si>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</si>
  <si>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</si>
  <si>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</si>
  <si>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</si>
  <si>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</si>
  <si>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</si>
  <si>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</si>
  <si>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</si>
  <si>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</si>
  <si>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</si>
  <si>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</si>
  <si>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</si>
  <si>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</si>
  <si>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</si>
  <si>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</si>
  <si>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</si>
  <si>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</si>
  <si>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</si>
  <si>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</si>
  <si>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</si>
  <si>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</si>
  <si>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</si>
  <si>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</si>
  <si>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</si>
  <si>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</si>
  <si>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</si>
  <si>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</si>
  <si>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</si>
  <si>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</si>
  <si>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</si>
  <si>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</si>
  <si>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</si>
  <si>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</si>
  <si>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</si>
  <si>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</si>
  <si>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</si>
  <si>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</si>
  <si>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</si>
  <si>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</si>
  <si>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</si>
  <si>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</si>
  <si>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</si>
  <si>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</si>
  <si>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</si>
  <si>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</si>
  <si>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</si>
  <si>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</si>
  <si>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</si>
  <si>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</si>
  <si>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</si>
  <si>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</si>
  <si>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</si>
  <si>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</si>
  <si>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</si>
  <si>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</si>
  <si>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</si>
  <si>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</si>
  <si>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</si>
  <si>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</si>
  <si>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</si>
  <si>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</si>
  <si>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</si>
  <si>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</si>
  <si>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</si>
  <si>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</si>
  <si>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</si>
  <si>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</si>
  <si>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</si>
  <si>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</si>
  <si>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</si>
  <si>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</si>
  <si>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</si>
  <si>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</si>
  <si>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</si>
  <si>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</si>
  <si>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</si>
  <si>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</si>
  <si>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</si>
  <si>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</si>
  <si>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</si>
  <si>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</si>
  <si>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</si>
  <si>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</si>
  <si>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</si>
  <si>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</si>
  <si>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</si>
  <si>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</si>
  <si>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</si>
  <si>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</si>
  <si>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</si>
  <si>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</si>
  <si>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</si>
  <si>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</si>
  <si>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</si>
  <si>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</si>
  <si>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</si>
  <si>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</si>
  <si>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</si>
  <si>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</si>
  <si>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</si>
  <si>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</si>
  <si>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</si>
  <si>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</si>
  <si>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</si>
  <si>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</si>
  <si>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</si>
  <si>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</si>
  <si>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</si>
  <si>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</si>
  <si>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</si>
  <si>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</si>
  <si>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</si>
  <si>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</si>
  <si>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</si>
  <si>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</si>
  <si>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</si>
  <si>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</si>
  <si>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</si>
  <si>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</si>
  <si>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</si>
  <si>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</si>
  <si>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</si>
  <si>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</si>
  <si>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</si>
  <si>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</si>
  <si>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</si>
  <si>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</si>
  <si>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</si>
  <si>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</si>
  <si>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</si>
  <si>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</si>
  <si>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</si>
  <si>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</si>
  <si>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</si>
  <si>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</si>
  <si>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</si>
  <si>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</si>
  <si>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</si>
  <si>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</si>
  <si>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</si>
  <si>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</si>
  <si>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</si>
  <si>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</si>
  <si>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</si>
  <si>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</si>
  <si>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</si>
  <si>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</si>
  <si>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</si>
  <si>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</si>
  <si>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</si>
  <si>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</si>
  <si>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</si>
  <si>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</si>
  <si>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</si>
  <si>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</si>
  <si>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</si>
  <si>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</si>
  <si>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</si>
  <si>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</si>
  <si>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</si>
  <si>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</si>
  <si>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</si>
  <si>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</si>
  <si>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</si>
  <si>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</si>
  <si>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</si>
  <si>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</si>
  <si>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</si>
  <si>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</si>
  <si>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</si>
  <si>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</si>
  <si>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</si>
  <si>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</si>
  <si>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</si>
  <si>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</si>
  <si>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</si>
  <si>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</si>
  <si>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</si>
  <si>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</si>
  <si>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</si>
  <si>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</si>
  <si>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</si>
  <si>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</si>
  <si>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</si>
  <si>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</si>
  <si>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</si>
  <si>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</si>
  <si>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</si>
  <si>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</si>
  <si>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</si>
  <si>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</si>
  <si>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</si>
  <si>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</si>
  <si>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</si>
  <si>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</si>
  <si>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</si>
  <si>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</si>
  <si>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</si>
  <si>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</si>
  <si>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</si>
  <si>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</si>
  <si>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</si>
  <si>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</si>
  <si>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</si>
  <si>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</si>
  <si>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</si>
  <si>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</si>
  <si>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</si>
  <si>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</si>
  <si>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</si>
  <si>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</si>
  <si>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</si>
  <si>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</si>
  <si>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</si>
  <si>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</si>
  <si>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</si>
  <si>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</si>
  <si>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</si>
  <si>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</si>
  <si>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</si>
  <si>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</si>
  <si>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</si>
  <si>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</si>
  <si>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</si>
  <si>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</si>
  <si>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</si>
  <si>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</si>
  <si>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</si>
  <si>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</si>
  <si>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</si>
  <si>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</si>
  <si>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</si>
  <si>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</si>
  <si>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</si>
  <si>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</si>
  <si>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</si>
  <si>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</si>
  <si>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</si>
  <si>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</si>
  <si>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</si>
  <si>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</si>
  <si>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</si>
  <si>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</si>
  <si>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</si>
  <si>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</si>
  <si>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</si>
  <si>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</si>
  <si>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</si>
  <si>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</si>
  <si>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</si>
  <si>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</si>
  <si>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</si>
  <si>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</si>
  <si>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</si>
  <si>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</si>
  <si>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</si>
  <si>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</si>
  <si>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</si>
  <si>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</si>
  <si>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</si>
  <si>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</si>
  <si>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</si>
  <si>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</si>
  <si>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</si>
  <si>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</si>
  <si>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</si>
  <si>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</si>
  <si>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</si>
  <si>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</si>
  <si>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</si>
  <si>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</si>
  <si>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</si>
  <si>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</si>
  <si>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</si>
  <si>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</si>
  <si>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</si>
  <si>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</si>
  <si>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</si>
  <si>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</si>
  <si>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</si>
  <si>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</si>
  <si>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</si>
  <si>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</si>
  <si>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</si>
  <si>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</si>
  <si>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</si>
  <si>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</si>
  <si>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</si>
  <si>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</si>
  <si>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</si>
  <si>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</si>
  <si>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</si>
  <si>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</si>
  <si>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</si>
  <si>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</si>
  <si>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</si>
  <si>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</si>
  <si>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</si>
  <si>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</si>
  <si>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</si>
  <si>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</si>
  <si>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</si>
  <si>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</si>
  <si>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</si>
  <si>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</si>
  <si>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</si>
  <si>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</si>
  <si>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</si>
  <si>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</si>
  <si>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</si>
  <si>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</si>
  <si>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</si>
  <si>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</si>
  <si>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</si>
  <si>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</si>
  <si>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</si>
  <si>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</si>
  <si>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</si>
  <si>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</si>
  <si>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</si>
  <si>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</si>
  <si>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</si>
  <si>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</si>
  <si>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</si>
  <si>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</si>
  <si>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</si>
  <si>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</si>
  <si>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</si>
  <si>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</si>
  <si>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</si>
  <si>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</si>
  <si>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</si>
  <si>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</si>
  <si>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</si>
  <si>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</si>
  <si>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</si>
  <si>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</si>
  <si>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</si>
  <si>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</si>
  <si>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</si>
  <si>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</si>
  <si>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</si>
  <si>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</si>
  <si>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</si>
  <si>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</si>
  <si>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</si>
  <si>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</si>
  <si>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</si>
  <si>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</si>
  <si>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</si>
  <si>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</si>
  <si>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</si>
  <si>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</si>
  <si>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</si>
  <si>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</si>
  <si>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</si>
  <si>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</si>
  <si>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</si>
  <si>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</si>
  <si>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</si>
  <si>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</si>
  <si>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</si>
  <si>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</si>
  <si>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</si>
  <si>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</si>
  <si>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</si>
  <si>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</si>
  <si>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</si>
  <si>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</si>
  <si>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</si>
  <si>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</si>
  <si>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</si>
  <si>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</si>
  <si>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</si>
  <si>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</si>
  <si>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</si>
  <si>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</si>
  <si>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</si>
  <si>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</si>
  <si>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</si>
  <si>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</si>
  <si>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</si>
  <si>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</si>
  <si>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</si>
  <si>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</si>
  <si>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</si>
  <si>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</si>
  <si>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</si>
  <si>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</si>
  <si>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</si>
  <si>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</si>
  <si>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</si>
  <si>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</si>
  <si>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</si>
  <si>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</si>
  <si>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</si>
  <si>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</si>
  <si>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</si>
  <si>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</si>
  <si>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</si>
  <si>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</si>
  <si>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</si>
  <si>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</si>
  <si>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</si>
  <si>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</si>
  <si>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</si>
  <si>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</si>
  <si>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</si>
  <si>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</si>
  <si>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</si>
  <si>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</si>
  <si>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</si>
  <si>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</si>
  <si>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</si>
  <si>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</si>
  <si>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</si>
  <si>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</si>
  <si>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</si>
  <si>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</si>
  <si>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</si>
  <si>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</si>
  <si>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</si>
  <si>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</si>
  <si>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</si>
  <si>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</si>
  <si>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</si>
  <si>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</si>
  <si>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</si>
  <si>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</si>
  <si>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</si>
  <si>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</si>
  <si>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</si>
  <si>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</si>
  <si>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</si>
  <si>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</si>
  <si>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</si>
  <si>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</si>
  <si>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</si>
  <si>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</si>
  <si>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</si>
  <si>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</si>
  <si>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</si>
  <si>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</si>
  <si>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</si>
  <si>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</si>
  <si>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</si>
  <si>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</si>
  <si>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</si>
  <si>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</si>
  <si>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</si>
  <si>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</si>
  <si>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</si>
  <si>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</si>
  <si>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</si>
  <si>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</si>
  <si>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</si>
  <si>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</si>
  <si>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</si>
  <si>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</si>
  <si>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</si>
  <si>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</si>
  <si>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</si>
  <si>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</si>
  <si>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</si>
  <si>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</si>
  <si>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</si>
  <si>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</si>
  <si>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</si>
  <si>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</si>
  <si>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</si>
  <si>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</si>
  <si>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</si>
  <si>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</si>
  <si>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</si>
  <si>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</si>
  <si>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</si>
  <si>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</si>
  <si>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</si>
  <si>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</si>
  <si>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</si>
  <si>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</si>
  <si>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</si>
  <si>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</si>
  <si>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</si>
  <si>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</si>
  <si>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</si>
  <si>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</si>
  <si>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</si>
  <si>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</si>
  <si>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</si>
  <si>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</si>
  <si>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</si>
  <si>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</si>
  <si>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</si>
  <si>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</si>
  <si>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</si>
  <si>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</si>
  <si>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</si>
  <si>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</si>
  <si>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</si>
  <si>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</si>
  <si>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</si>
  <si>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</si>
  <si>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</si>
  <si>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</si>
  <si>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</si>
  <si>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</si>
  <si>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</si>
  <si>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</si>
  <si>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</si>
  <si>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</si>
  <si>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</si>
  <si>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</si>
  <si>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</si>
  <si>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</si>
  <si>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</si>
  <si>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</si>
  <si>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</si>
  <si>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</si>
  <si>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</si>
  <si>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</si>
  <si>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</si>
  <si>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</si>
  <si>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</si>
  <si>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</si>
  <si>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</si>
  <si>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</si>
  <si>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</si>
  <si>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</si>
  <si>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</si>
  <si>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</si>
  <si>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</si>
  <si>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</si>
  <si>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</si>
  <si>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</si>
  <si>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</si>
  <si>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</si>
  <si>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</si>
  <si>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</si>
  <si>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</si>
  <si>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</si>
  <si>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</si>
  <si>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</si>
  <si>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</si>
  <si>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</si>
  <si>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</si>
  <si>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</si>
  <si>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</si>
  <si>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</si>
  <si>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</si>
  <si>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</si>
  <si>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</si>
  <si>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</si>
  <si>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</si>
  <si>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</si>
  <si>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</si>
  <si>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</si>
  <si>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</si>
  <si>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</si>
  <si>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</si>
  <si>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</si>
  <si>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</si>
  <si>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</si>
  <si>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</si>
  <si>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</si>
  <si>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</si>
  <si>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</si>
  <si>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</si>
  <si>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</si>
  <si>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</si>
  <si>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</si>
  <si>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</si>
  <si>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</si>
  <si>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</si>
  <si>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</si>
  <si>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</si>
  <si>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</si>
  <si>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</si>
  <si>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</si>
  <si>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</si>
  <si>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</si>
  <si>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</si>
  <si>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</si>
  <si>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</si>
  <si>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</si>
  <si>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</si>
  <si>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</si>
  <si>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</si>
  <si>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</si>
  <si>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</si>
  <si>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</si>
  <si>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</si>
  <si>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</si>
  <si>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</si>
  <si>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</si>
  <si>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</si>
  <si>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</si>
  <si>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</si>
  <si>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</si>
  <si>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</si>
  <si>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</si>
  <si>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</si>
  <si>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</si>
  <si>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</si>
  <si>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</si>
  <si>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</si>
  <si>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</si>
  <si>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</si>
  <si>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</si>
  <si>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</si>
  <si>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</si>
  <si>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</si>
  <si>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</si>
  <si>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</si>
  <si>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</si>
  <si>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</si>
  <si>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</si>
  <si>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</si>
  <si>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</si>
  <si>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</si>
  <si>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</si>
  <si>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</si>
  <si>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</si>
  <si>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</si>
  <si>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</si>
  <si>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</si>
  <si>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</si>
  <si>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</si>
  <si>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</si>
  <si>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</si>
  <si>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</si>
  <si>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</si>
  <si>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</si>
  <si>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</si>
  <si>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</si>
  <si>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</si>
  <si>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</si>
  <si>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</si>
  <si>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</si>
  <si>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</si>
  <si>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</si>
  <si>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</si>
  <si>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</si>
  <si>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</si>
  <si>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</si>
  <si>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</si>
  <si>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</si>
  <si>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</si>
  <si>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</si>
  <si>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</si>
  <si>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</si>
  <si>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</si>
  <si>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</si>
  <si>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</si>
  <si>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</si>
  <si>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</si>
  <si>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</si>
  <si>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</si>
  <si>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</si>
  <si>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</si>
  <si>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</si>
  <si>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</si>
  <si>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</si>
  <si>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</si>
  <si>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</si>
  <si>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</si>
  <si>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</si>
  <si>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</si>
  <si>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</si>
  <si>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</si>
  <si>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</si>
  <si>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</si>
  <si>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</si>
  <si>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</si>
  <si>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</si>
  <si>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</si>
  <si>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</si>
  <si>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</si>
  <si>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</si>
  <si>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</si>
  <si>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</si>
  <si>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</si>
  <si>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</si>
  <si>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</si>
  <si>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</si>
  <si>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</si>
  <si>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</si>
  <si>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</si>
  <si>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</si>
  <si>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</si>
  <si>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</si>
  <si>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</si>
  <si>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</si>
  <si>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</si>
  <si>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</si>
  <si>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</si>
  <si>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</si>
  <si>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</si>
  <si>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</si>
  <si>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</si>
  <si>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</si>
  <si>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</si>
  <si>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</si>
  <si>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</si>
  <si>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</si>
  <si>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</si>
  <si>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</si>
  <si>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</si>
  <si>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</si>
  <si>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</si>
  <si>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</si>
  <si>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</si>
  <si>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</si>
  <si>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</si>
  <si>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</si>
  <si>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</si>
  <si>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</si>
  <si>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</si>
  <si>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</si>
  <si>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</si>
  <si>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</si>
  <si>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</si>
  <si>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</si>
  <si>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</si>
  <si>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</si>
  <si>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</si>
  <si>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</si>
  <si>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</si>
  <si>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</si>
  <si>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</si>
  <si>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</si>
  <si>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</si>
  <si>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</si>
  <si>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</si>
  <si>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</si>
  <si>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</si>
  <si>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</si>
  <si>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</si>
  <si>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</si>
  <si>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</si>
  <si>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</si>
  <si>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</si>
  <si>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</si>
  <si>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</si>
  <si>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</si>
  <si>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</si>
  <si>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</si>
  <si>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</si>
  <si>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</si>
  <si>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</si>
  <si>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</si>
  <si>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</si>
  <si>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</si>
  <si>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</si>
  <si>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</si>
  <si>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</si>
  <si>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</si>
  <si>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</si>
  <si>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</si>
  <si>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</si>
  <si>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</si>
  <si>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</si>
  <si>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</si>
  <si>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</si>
  <si>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</si>
  <si>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</si>
  <si>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</si>
  <si>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</si>
  <si>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</si>
  <si>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</si>
  <si>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</si>
  <si>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</si>
  <si>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</si>
  <si>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</si>
  <si>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</si>
  <si>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</si>
  <si>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</si>
  <si>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</si>
  <si>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</si>
  <si>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</si>
  <si>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</si>
  <si>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</si>
  <si>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</si>
  <si>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</si>
  <si>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</si>
  <si>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</si>
  <si>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</si>
  <si>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</si>
  <si>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</si>
  <si>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</si>
  <si>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</si>
  <si>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</si>
  <si>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</si>
  <si>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</si>
  <si>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</si>
  <si>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</si>
  <si>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</si>
  <si>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</si>
  <si>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</si>
  <si>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</si>
  <si>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</si>
  <si>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</si>
  <si>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</si>
  <si>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</si>
  <si>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</si>
  <si>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</si>
  <si>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</si>
  <si>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</si>
  <si>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</si>
  <si>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</si>
  <si>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</si>
  <si>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</si>
  <si>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</si>
  <si>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</si>
  <si>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</si>
  <si>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</si>
  <si>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</si>
  <si>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</si>
  <si>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</si>
  <si>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</si>
  <si>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</si>
  <si>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</si>
  <si>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</si>
  <si>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</si>
  <si>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</si>
  <si>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</si>
  <si>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</si>
  <si>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</si>
  <si>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</si>
  <si>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</si>
  <si>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</si>
  <si>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</si>
  <si>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</si>
  <si>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</si>
  <si>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</si>
  <si>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</si>
  <si>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</si>
  <si>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</si>
  <si>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</si>
  <si>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</si>
  <si>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</si>
  <si>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</si>
  <si>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</si>
  <si>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</si>
  <si>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</si>
  <si>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</si>
  <si>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</si>
  <si>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</si>
  <si>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</si>
  <si>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</si>
  <si>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</si>
  <si>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</si>
  <si>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</si>
  <si>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</si>
  <si>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</si>
  <si>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</si>
  <si>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</si>
  <si>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</si>
  <si>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</si>
  <si>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</si>
  <si>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</si>
  <si>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</si>
  <si>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</si>
  <si>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</si>
  <si>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</si>
  <si>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</si>
  <si>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</si>
  <si>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</si>
  <si>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</si>
  <si>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</si>
  <si>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</si>
  <si>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</si>
  <si>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</si>
  <si>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</si>
  <si>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</si>
  <si>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</si>
  <si>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</si>
  <si>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</si>
  <si>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</si>
  <si>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</si>
  <si>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</si>
  <si>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</si>
  <si>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</si>
  <si>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</si>
  <si>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</si>
  <si>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</si>
  <si>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</si>
  <si>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</si>
  <si>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</si>
  <si>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</si>
  <si>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</si>
  <si>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</si>
  <si>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</si>
  <si>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</si>
  <si>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</si>
  <si>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</si>
  <si>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</si>
  <si>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</si>
  <si>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</si>
  <si>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</si>
  <si>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</si>
  <si>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</si>
  <si>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</si>
  <si>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</si>
  <si>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</si>
  <si>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</si>
  <si>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</si>
  <si>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</si>
  <si>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</si>
  <si>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</si>
  <si>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</si>
  <si>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</si>
  <si>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</si>
  <si>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</si>
  <si>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</si>
  <si>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</si>
  <si>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</si>
  <si>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</si>
  <si>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</si>
  <si>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</si>
  <si>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</si>
  <si>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</si>
  <si>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</si>
  <si>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</si>
  <si>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</si>
  <si>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</si>
  <si>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</si>
  <si>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</si>
  <si>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</si>
  <si>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</si>
  <si>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</si>
  <si>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</si>
  <si>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</si>
  <si>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</si>
  <si>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</si>
  <si>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</si>
  <si>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</si>
  <si>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</si>
  <si>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</si>
  <si>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</si>
  <si>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</si>
  <si>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</si>
  <si>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</si>
  <si>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</si>
  <si>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</si>
  <si>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</si>
  <si>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</si>
  <si>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</si>
  <si>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</si>
  <si>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</si>
  <si>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</si>
  <si>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</si>
  <si>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</si>
  <si>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</si>
  <si>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</si>
  <si>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</si>
  <si>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</si>
  <si>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</si>
  <si>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</si>
  <si>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</si>
  <si>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</si>
  <si>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</si>
  <si>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</si>
  <si>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</si>
  <si>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</si>
  <si>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</si>
  <si>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</si>
  <si>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</si>
  <si>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</si>
  <si>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</si>
  <si>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</si>
  <si>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</si>
  <si>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</si>
  <si>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</si>
  <si>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</si>
  <si>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</si>
  <si>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</si>
  <si>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</si>
  <si>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</si>
  <si>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</si>
  <si>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</si>
  <si>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</si>
  <si>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</si>
  <si>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</si>
  <si>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</si>
  <si>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</si>
  <si>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</si>
  <si>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</si>
  <si>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</si>
  <si>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</si>
  <si>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</si>
  <si>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</si>
  <si>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</si>
  <si>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</si>
  <si>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</si>
  <si>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</si>
  <si>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</si>
  <si>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</si>
  <si>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</si>
  <si>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</si>
  <si>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</si>
  <si>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</si>
  <si>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</si>
  <si>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</si>
  <si>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</si>
  <si>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</si>
  <si>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</si>
  <si>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</si>
  <si>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</si>
  <si>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</si>
  <si>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</si>
  <si>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</si>
  <si>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</si>
  <si>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</si>
  <si>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</si>
  <si>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</si>
  <si>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</si>
  <si>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</si>
  <si>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</si>
  <si>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</si>
  <si>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</si>
  <si>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</si>
  <si>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</si>
  <si>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</si>
  <si>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</si>
  <si>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</si>
  <si>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</si>
  <si>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</si>
  <si>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</si>
  <si>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</si>
  <si>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</si>
  <si>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</si>
  <si>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</si>
  <si>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</si>
  <si>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</si>
  <si>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</si>
  <si>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</si>
  <si>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</si>
  <si>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</si>
  <si>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</si>
  <si>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</si>
  <si>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</si>
  <si>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</si>
  <si>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</si>
  <si>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</si>
  <si>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</si>
  <si>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</si>
  <si>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</si>
  <si>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</si>
  <si>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</si>
  <si>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</si>
  <si>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</si>
  <si>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CJ6-T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</si>
  <si>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</si>
  <si>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</si>
  <si>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</si>
  <si>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</si>
  <si>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</si>
  <si>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</si>
  <si>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</si>
  <si>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</si>
  <si>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</si>
  <si>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</si>
  <si>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</si>
  <si>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</si>
  <si>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</si>
  <si>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</si>
  <si>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</si>
  <si>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</si>
  <si>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</si>
  <si>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</si>
  <si>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</si>
  <si>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</si>
  <si>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</si>
  <si>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</si>
  <si>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</si>
  <si>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</si>
  <si>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</si>
  <si>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</si>
  <si>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</si>
  <si>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</si>
  <si>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</si>
  <si>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</si>
  <si>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</si>
  <si>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</si>
  <si>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</si>
  <si>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</si>
  <si>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</si>
  <si>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</si>
  <si>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</si>
  <si>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</si>
  <si>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</si>
  <si>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</si>
  <si>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</si>
  <si>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</si>
  <si>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</si>
  <si>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</si>
  <si>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</si>
  <si>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</si>
  <si>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</si>
  <si>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</si>
  <si>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</si>
  <si>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</si>
  <si>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</si>
  <si>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</si>
  <si>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</si>
  <si>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</si>
  <si>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</si>
  <si>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</si>
  <si>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</si>
  <si>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</si>
  <si>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</si>
  <si>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</si>
  <si>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</si>
  <si>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</si>
  <si>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</si>
  <si>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</si>
  <si>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</si>
  <si>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</si>
  <si>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</si>
  <si>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</si>
  <si>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</si>
  <si>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</si>
  <si>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</si>
  <si>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</si>
  <si>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</si>
  <si>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</si>
  <si>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</si>
  <si>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</si>
  <si>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</si>
  <si>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</si>
  <si>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</si>
  <si>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</si>
  <si>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</si>
  <si>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</si>
  <si>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</si>
  <si>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</si>
  <si>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</si>
  <si>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</si>
  <si>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</si>
  <si>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</si>
  <si>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</si>
  <si>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</si>
  <si>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</si>
  <si>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</si>
  <si>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</si>
  <si>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</si>
  <si>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</si>
  <si>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</si>
  <si>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</si>
  <si>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</si>
  <si>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</si>
  <si>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</si>
  <si>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</si>
  <si>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</si>
  <si>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</si>
  <si>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CJ5-T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</si>
  <si>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</si>
  <si>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</si>
  <si>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</si>
  <si>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</si>
  <si>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</si>
  <si>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</si>
  <si>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</si>
  <si>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</si>
  <si>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</si>
  <si>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</si>
  <si>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</si>
  <si>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</si>
  <si>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</si>
  <si>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</si>
  <si>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</si>
  <si>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</si>
  <si>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</si>
  <si>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</si>
  <si>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</si>
  <si>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</si>
  <si>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</si>
  <si>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</si>
  <si>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</si>
  <si>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</si>
  <si>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</si>
  <si>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</si>
  <si>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</si>
  <si>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</si>
  <si>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</si>
  <si>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</si>
  <si>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</si>
  <si>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</si>
  <si>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</si>
  <si>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</si>
  <si>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</si>
  <si>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</si>
  <si>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</si>
  <si>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</si>
  <si>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</si>
  <si>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</si>
  <si>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</si>
  <si>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</si>
  <si>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</si>
  <si>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</si>
  <si>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</si>
  <si>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</si>
  <si>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</si>
  <si>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</si>
  <si>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</si>
  <si>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</si>
  <si>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</si>
  <si>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</si>
  <si>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</si>
  <si>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</si>
  <si>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</si>
  <si>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</si>
  <si>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</si>
  <si>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</si>
  <si>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</si>
  <si>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</si>
  <si>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</si>
  <si>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</si>
  <si>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</si>
  <si>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X0</t>
  </si>
  <si>
    <t>X1</t>
  </si>
  <si>
    <t>X2</t>
  </si>
  <si>
    <t>X3</t>
  </si>
  <si>
    <t>SIANG</t>
  </si>
  <si>
    <t>MALAM</t>
  </si>
  <si>
    <t>PEMASANGAN TIANG</t>
  </si>
  <si>
    <t>PEKERJAAN PEMASANGAN KONSTRUKSI TM</t>
  </si>
  <si>
    <t>NFA2X-T 3 x 70 + N 50 mm²</t>
  </si>
  <si>
    <t>PEKERJAAN PEMASANGAN APP</t>
  </si>
  <si>
    <t>DS WONOSEGORO</t>
  </si>
  <si>
    <t>Trafo 3 Fasa 50 KVA 1 Tiang (G312-A)</t>
  </si>
  <si>
    <t>Daya 23.000 VA</t>
  </si>
  <si>
    <t>PEMBONGKARAN</t>
  </si>
  <si>
    <t>G312 50 KVA</t>
  </si>
  <si>
    <t>APP 23 KVA</t>
  </si>
  <si>
    <t>LVTC 3X70+70</t>
  </si>
  <si>
    <t>MTR</t>
  </si>
  <si>
    <t>Keterangan Tambahan :  '-7.231064, 110.637976</t>
  </si>
  <si>
    <t>PD PUSKESMAS WONOSEGORO</t>
  </si>
  <si>
    <t>Staf Teknik</t>
  </si>
  <si>
    <t>Spv. Teknik</t>
  </si>
  <si>
    <t>Manager ULP</t>
  </si>
  <si>
    <t>Man. Perencanaan</t>
  </si>
  <si>
    <t>KOORDINAT LOKASI :  '-7.009737, 110.520247</t>
  </si>
  <si>
    <t>PUSKESMAS WONOSAMODRO</t>
  </si>
  <si>
    <t>SYG05-210</t>
  </si>
  <si>
    <t>MGN07</t>
  </si>
  <si>
    <t>Tegowanu, September 2023</t>
  </si>
  <si>
    <t>MANAGER ULP TEGOWANU</t>
  </si>
  <si>
    <t>HARY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</si>
</sst>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(* #,##0_);_(* \(#,##0\);_(* &quot;-&quot;_);_(@_)"/>
    <numFmt numFmtId="43" formatCode="_(* #,##0.00_);_(* \(#,##0.00\);_(* &quot;-&quot;??_);_(@_)"/>
    <numFmt numFmtId="164" formatCode="_(&quot;$&quot;* #,##0_);_(&quot;$&quot;* \(#,##0\);_(&quot;$&quot;* &quot;-&quot;_);_(@_)"/>
    <numFmt numFmtId="165" formatCode="_(&quot;$&quot;* #,##0.00_);_(&quot;$&quot;* \(#,##0.00\);_(&quot;$&quot;* &quot;-&quot;??_);_(@_)"/>
    <numFmt numFmtId="166" formatCode="_-* #,##0_-;\-* #,##0_-;_-* &quot;-&quot;_-;_-@_-"/>
    <numFmt numFmtId="167" formatCode="_-* #,##0.00_-;\-* #,##0.00_-;_-* &quot;-&quot;??_-;_-@_-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  <font>
      <sz val="9"/>
      <color rgb="FF000000"/>
      <name val="Tahoma"/>
      <family val="2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FFFF"/>
      <name val="Calibri"/>
      <family val="2"/>
    </font>
    <font>
      <b/>
      <sz val="1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9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</borders>
  <cellStyleXfs count="2678">
    <xf numFmtId="0" fontId="0" fillId="0" borderId="0"/>
    <xf numFmtId="172" fontId="36" fillId="0" borderId="0">
      <alignment horizontal="centerContinuous"/>
    </xf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58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4" fontId="30" fillId="0" borderId="0" applyFill="0" applyBorder="0" applyAlignment="0"/>
    <xf numFmtId="174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43" fontId="9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9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6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60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0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177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" fillId="0" borderId="0" applyFont="0" applyFill="0" applyBorder="0" applyAlignment="0" applyProtection="0"/>
    <xf numFmtId="171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81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30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1" fillId="0" borderId="0" applyFont="0" applyFill="0" applyBorder="0" applyAlignment="0" applyProtection="0"/>
    <xf numFmtId="18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206" fontId="16" fillId="0" borderId="0" applyFont="0" applyFill="0" applyBorder="0" applyAlignment="0" applyProtection="0"/>
    <xf numFmtId="205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71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3" fontId="64" fillId="0" borderId="0" applyFont="0" applyFill="0" applyBorder="0" applyAlignment="0" applyProtection="0"/>
    <xf numFmtId="0" fontId="65" fillId="0" borderId="0" applyNumberFormat="0" applyAlignment="0">
      <alignment horizontal="left"/>
    </xf>
    <xf numFmtId="0" fontId="59" fillId="0" borderId="0"/>
    <xf numFmtId="0" fontId="59" fillId="0" borderId="0"/>
    <xf numFmtId="186" fontId="30" fillId="0" borderId="3"/>
    <xf numFmtId="186" fontId="16" fillId="0" borderId="3"/>
    <xf numFmtId="164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73" fontId="30" fillId="0" borderId="0" applyFont="0" applyFill="0" applyBorder="0" applyAlignment="0" applyProtection="0"/>
    <xf numFmtId="17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64" fillId="0" borderId="0" applyFont="0" applyFill="0" applyBorder="0" applyAlignment="0" applyProtection="0"/>
    <xf numFmtId="188" fontId="66" fillId="0" borderId="0">
      <protection locked="0"/>
    </xf>
    <xf numFmtId="14" fontId="58" fillId="0" borderId="0" applyFill="0" applyBorder="0" applyAlignment="0"/>
    <xf numFmtId="189" fontId="67" fillId="0" borderId="0">
      <protection locked="0"/>
    </xf>
    <xf numFmtId="0" fontId="68" fillId="0" borderId="0"/>
    <xf numFmtId="0" fontId="68" fillId="0" borderId="4"/>
    <xf numFmtId="0" fontId="68" fillId="0" borderId="4"/>
    <xf numFmtId="0" fontId="68" fillId="0" borderId="4"/>
    <xf numFmtId="0" fontId="68" fillId="0" borderId="4"/>
    <xf numFmtId="0" fontId="69" fillId="22" borderId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70" fillId="0" borderId="0" applyNumberFormat="0" applyAlignment="0">
      <alignment horizontal="left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1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190" fontId="66" fillId="0" borderId="0">
      <protection locked="0"/>
    </xf>
    <xf numFmtId="0" fontId="73" fillId="0" borderId="5"/>
    <xf numFmtId="0" fontId="73" fillId="0" borderId="5"/>
    <xf numFmtId="0" fontId="73" fillId="0" borderId="5"/>
    <xf numFmtId="0" fontId="73" fillId="0" borderId="5"/>
    <xf numFmtId="0" fontId="73" fillId="0" borderId="4"/>
    <xf numFmtId="0" fontId="73" fillId="0" borderId="4"/>
    <xf numFmtId="0" fontId="73" fillId="23" borderId="4"/>
    <xf numFmtId="0" fontId="73" fillId="23" borderId="4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74" fillId="0" borderId="0" applyNumberFormat="0"/>
    <xf numFmtId="38" fontId="35" fillId="24" borderId="0" applyNumberFormat="0" applyBorder="0" applyAlignment="0" applyProtection="0"/>
    <xf numFmtId="0" fontId="75" fillId="0" borderId="6" applyNumberFormat="0" applyAlignment="0" applyProtection="0">
      <alignment horizontal="left" vertical="center"/>
    </xf>
    <xf numFmtId="0" fontId="75" fillId="0" borderId="7">
      <alignment horizontal="left" vertical="center"/>
    </xf>
    <xf numFmtId="0" fontId="75" fillId="0" borderId="7">
      <alignment horizontal="left" vertical="center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91" fontId="71" fillId="0" borderId="0">
      <protection locked="0"/>
    </xf>
    <xf numFmtId="191" fontId="71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7" fillId="7" borderId="1" applyNumberFormat="0" applyAlignment="0" applyProtection="0"/>
    <xf numFmtId="10" fontId="35" fillId="25" borderId="3" applyNumberFormat="0" applyBorder="0" applyAlignment="0" applyProtection="0"/>
    <xf numFmtId="10" fontId="35" fillId="25" borderId="3" applyNumberFormat="0" applyBorder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92" fontId="30" fillId="0" borderId="0" applyFont="0" applyFill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37" fontId="76" fillId="0" borderId="0"/>
    <xf numFmtId="193" fontId="30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16" fillId="0" borderId="0"/>
    <xf numFmtId="193" fontId="30" fillId="0" borderId="0"/>
    <xf numFmtId="172" fontId="77" fillId="0" borderId="0"/>
    <xf numFmtId="172" fontId="78" fillId="0" borderId="0"/>
    <xf numFmtId="172" fontId="78" fillId="0" borderId="0"/>
    <xf numFmtId="0" fontId="60" fillId="0" borderId="0"/>
    <xf numFmtId="0" fontId="106" fillId="0" borderId="0"/>
    <xf numFmtId="0" fontId="30" fillId="0" borderId="0"/>
    <xf numFmtId="0" fontId="16" fillId="0" borderId="0"/>
    <xf numFmtId="0" fontId="63" fillId="0" borderId="0"/>
    <xf numFmtId="0" fontId="30" fillId="0" borderId="0"/>
    <xf numFmtId="12" fontId="30" fillId="0" borderId="0"/>
    <xf numFmtId="12" fontId="1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79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63" fillId="0" borderId="0"/>
    <xf numFmtId="0" fontId="30" fillId="0" borderId="0"/>
    <xf numFmtId="0" fontId="10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17" fillId="0" borderId="0"/>
    <xf numFmtId="0" fontId="17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58" fillId="0" borderId="0">
      <alignment vertical="top"/>
    </xf>
    <xf numFmtId="0" fontId="17" fillId="0" borderId="0"/>
    <xf numFmtId="194" fontId="37" fillId="0" borderId="0"/>
    <xf numFmtId="0" fontId="106" fillId="0" borderId="0"/>
    <xf numFmtId="0" fontId="10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0" fontId="30" fillId="0" borderId="0" applyNumberFormat="0" applyFont="0" applyFill="0" applyAlignment="0" applyProtection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 applyNumberFormat="0" applyFont="0" applyFill="0" applyAlignment="0" applyProtection="0"/>
    <xf numFmtId="0" fontId="78" fillId="0" borderId="0"/>
    <xf numFmtId="0" fontId="78" fillId="0" borderId="0"/>
    <xf numFmtId="0" fontId="16" fillId="0" borderId="0" applyNumberFormat="0" applyFont="0" applyFill="0" applyAlignment="0" applyProtection="0"/>
    <xf numFmtId="0" fontId="30" fillId="0" borderId="0"/>
    <xf numFmtId="0" fontId="106" fillId="0" borderId="0"/>
    <xf numFmtId="182" fontId="78" fillId="0" borderId="0"/>
    <xf numFmtId="0" fontId="78" fillId="0" borderId="0"/>
    <xf numFmtId="195" fontId="78" fillId="0" borderId="0"/>
    <xf numFmtId="196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5" fontId="78" fillId="0" borderId="0"/>
    <xf numFmtId="0" fontId="78" fillId="0" borderId="0"/>
    <xf numFmtId="0" fontId="30" fillId="0" borderId="0"/>
    <xf numFmtId="0" fontId="16" fillId="0" borderId="0"/>
    <xf numFmtId="182" fontId="7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 applyNumberFormat="0" applyFont="0" applyFill="0" applyAlignment="0" applyProtection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198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7" fontId="78" fillId="0" borderId="0"/>
    <xf numFmtId="199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30" fillId="0" borderId="0"/>
    <xf numFmtId="0" fontId="16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194" fontId="37" fillId="0" borderId="0"/>
    <xf numFmtId="0" fontId="16" fillId="0" borderId="0"/>
    <xf numFmtId="0" fontId="16" fillId="0" borderId="0" applyProtection="0"/>
    <xf numFmtId="0" fontId="106" fillId="0" borderId="0"/>
    <xf numFmtId="0" fontId="106" fillId="0" borderId="0"/>
    <xf numFmtId="0" fontId="106" fillId="0" borderId="0"/>
    <xf numFmtId="0" fontId="16" fillId="0" borderId="0"/>
    <xf numFmtId="0" fontId="16" fillId="0" borderId="0" applyProtection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30" fillId="0" borderId="0"/>
    <xf numFmtId="0" fontId="16" fillId="0" borderId="0"/>
    <xf numFmtId="0" fontId="10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08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7" fillId="0" borderId="0"/>
    <xf numFmtId="0" fontId="107" fillId="0" borderId="0"/>
    <xf numFmtId="0" fontId="6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6" fillId="0" borderId="0"/>
    <xf numFmtId="194" fontId="37" fillId="0" borderId="0"/>
    <xf numFmtId="194" fontId="37" fillId="0" borderId="0"/>
    <xf numFmtId="0" fontId="10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176" fontId="30" fillId="0" borderId="0" applyFont="0" applyFill="0" applyBorder="0" applyAlignment="0" applyProtection="0"/>
    <xf numFmtId="176" fontId="16" fillId="0" borderId="0" applyFont="0" applyFill="0" applyBorder="0" applyAlignment="0" applyProtection="0"/>
    <xf numFmtId="200" fontId="30" fillId="0" borderId="0" applyFont="0" applyFill="0" applyBorder="0" applyAlignment="0" applyProtection="0"/>
    <xf numFmtId="200" fontId="16" fillId="0" borderId="0" applyFont="0" applyFill="0" applyBorder="0" applyAlignment="0" applyProtection="0"/>
    <xf numFmtId="10" fontId="30" fillId="0" borderId="0" applyFont="0" applyFill="0" applyBorder="0" applyAlignment="0" applyProtection="0"/>
    <xf numFmtId="10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68" fillId="0" borderId="0"/>
    <xf numFmtId="201" fontId="81" fillId="0" borderId="0" applyNumberFormat="0" applyFill="0" applyBorder="0" applyAlignment="0" applyProtection="0">
      <alignment horizontal="left"/>
    </xf>
    <xf numFmtId="0" fontId="82" fillId="0" borderId="14"/>
    <xf numFmtId="0" fontId="82" fillId="0" borderId="14"/>
    <xf numFmtId="0" fontId="83" fillId="0" borderId="15"/>
    <xf numFmtId="0" fontId="83" fillId="0" borderId="15"/>
    <xf numFmtId="40" fontId="84" fillId="0" borderId="0" applyBorder="0">
      <alignment horizontal="right"/>
    </xf>
    <xf numFmtId="49" fontId="58" fillId="0" borderId="0" applyFill="0" applyBorder="0" applyAlignment="0"/>
    <xf numFmtId="202" fontId="30" fillId="0" borderId="0" applyFill="0" applyBorder="0" applyAlignment="0"/>
    <xf numFmtId="202" fontId="16" fillId="0" borderId="0" applyFill="0" applyBorder="0" applyAlignment="0"/>
    <xf numFmtId="203" fontId="30" fillId="0" borderId="0" applyFill="0" applyBorder="0" applyAlignment="0"/>
    <xf numFmtId="203" fontId="16" fillId="0" borderId="0" applyFill="0" applyBorder="0" applyAlignment="0"/>
    <xf numFmtId="204" fontId="85" fillId="0" borderId="16" applyFont="0" applyBorder="0" applyAlignment="0">
      <alignment horizontal="right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" fillId="0" borderId="0"/>
    <xf numFmtId="0" fontId="4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" fillId="0" borderId="0"/>
    <xf numFmtId="166" fontId="16" fillId="0" borderId="0" applyFont="0" applyFill="0" applyBorder="0" applyAlignment="0" applyProtection="0"/>
    <xf numFmtId="9" fontId="157" fillId="0" borderId="0" applyFont="0" applyFill="0" applyBorder="0" applyAlignment="0" applyProtection="0"/>
    <xf numFmtId="166" fontId="169" fillId="0" borderId="0" applyFont="0" applyFill="0" applyBorder="0" applyAlignment="0" applyProtection="0"/>
    <xf numFmtId="0" fontId="16" fillId="0" borderId="0"/>
  </cellStyleXfs>
  <cellXfs count="746">
    <xf numFmtId="0" fontId="0" fillId="0" borderId="0" xfId="0"/>
    <xf numFmtId="0" fontId="39" fillId="0" borderId="0" xfId="1448" applyFont="1" applyAlignment="1">
      <alignment horizontal="center" wrapText="1"/>
    </xf>
    <xf numFmtId="0" fontId="38" fillId="0" borderId="0" xfId="1448" applyFont="1" applyAlignment="1">
      <alignment horizontal="left" vertical="center" wrapText="1"/>
    </xf>
    <xf numFmtId="0" fontId="48" fillId="0" borderId="0" xfId="1448" applyFont="1" applyAlignment="1">
      <alignment horizontal="center" wrapText="1"/>
    </xf>
    <xf numFmtId="3" fontId="39" fillId="0" borderId="0" xfId="1448" applyNumberFormat="1" applyFont="1" applyAlignment="1">
      <alignment horizontal="center" vertical="center" wrapText="1"/>
    </xf>
    <xf numFmtId="0" fontId="48" fillId="0" borderId="0" xfId="1448" applyFont="1" applyAlignment="1">
      <alignment wrapText="1"/>
    </xf>
    <xf numFmtId="0" fontId="49" fillId="0" borderId="0" xfId="1448" applyFont="1" applyAlignment="1">
      <alignment wrapText="1"/>
    </xf>
    <xf numFmtId="0" fontId="38" fillId="0" borderId="0" xfId="1448" applyFont="1" applyAlignment="1">
      <alignment horizontal="center" wrapText="1"/>
    </xf>
    <xf numFmtId="0" fontId="38" fillId="0" borderId="0" xfId="1448" applyFont="1" applyAlignment="1">
      <alignment horizontal="center" vertical="center" wrapText="1"/>
    </xf>
    <xf numFmtId="3" fontId="38" fillId="0" borderId="0" xfId="1448" applyNumberFormat="1" applyFont="1" applyAlignment="1">
      <alignment horizontal="center" vertical="center" wrapText="1"/>
    </xf>
    <xf numFmtId="0" fontId="38" fillId="0" borderId="18" xfId="1448" applyFont="1" applyBorder="1" applyAlignment="1">
      <alignment horizontal="center" vertical="center" wrapText="1"/>
    </xf>
    <xf numFmtId="0" fontId="39" fillId="0" borderId="0" xfId="1448" applyFont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1" fillId="0" borderId="18" xfId="1448" applyFont="1" applyBorder="1" applyAlignment="1">
      <alignment horizontal="center" wrapText="1"/>
    </xf>
    <xf numFmtId="0" fontId="52" fillId="0" borderId="0" xfId="1448" applyFont="1" applyAlignment="1">
      <alignment wrapText="1"/>
    </xf>
    <xf numFmtId="0" fontId="39" fillId="0" borderId="18" xfId="1448" applyFont="1" applyBorder="1" applyAlignment="1">
      <alignment horizontal="center" vertical="center" wrapText="1"/>
    </xf>
    <xf numFmtId="41" fontId="39" fillId="0" borderId="0" xfId="527" applyNumberFormat="1" applyFont="1" applyFill="1" applyBorder="1" applyAlignment="1">
      <alignment horizontal="center" wrapText="1"/>
    </xf>
    <xf numFmtId="0" fontId="39" fillId="0" borderId="18" xfId="1448" quotePrefix="1" applyFont="1" applyBorder="1" applyAlignment="1">
      <alignment horizontal="center" vertical="center" wrapText="1"/>
    </xf>
    <xf numFmtId="18" fontId="39" fillId="0" borderId="18" xfId="1448" quotePrefix="1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top" wrapText="1"/>
    </xf>
    <xf numFmtId="41" fontId="39" fillId="0" borderId="18" xfId="1448" applyNumberFormat="1" applyFont="1" applyBorder="1" applyAlignment="1">
      <alignment horizontal="center" vertical="center" wrapText="1"/>
    </xf>
    <xf numFmtId="17" fontId="39" fillId="0" borderId="18" xfId="1448" quotePrefix="1" applyNumberFormat="1" applyFont="1" applyBorder="1" applyAlignment="1">
      <alignment horizontal="center" vertical="center" wrapText="1"/>
    </xf>
    <xf numFmtId="41" fontId="39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3" fillId="0" borderId="0" xfId="1614" applyFont="1" applyAlignment="1">
      <alignment horizontal="center" vertical="center"/>
    </xf>
    <xf numFmtId="0" fontId="38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/>
    </xf>
    <xf numFmtId="43" fontId="47" fillId="0" borderId="0" xfId="1652" applyNumberFormat="1" applyFont="1"/>
    <xf numFmtId="0" fontId="106" fillId="0" borderId="19" xfId="1614" applyBorder="1" applyAlignment="1">
      <alignment horizontal="center"/>
    </xf>
    <xf numFmtId="0" fontId="47" fillId="0" borderId="0" xfId="1614" applyFont="1" applyAlignment="1">
      <alignment horizontal="center"/>
    </xf>
    <xf numFmtId="0" fontId="47" fillId="0" borderId="0" xfId="1614" applyFont="1" applyAlignment="1">
      <alignment horizontal="center" vertical="center" wrapText="1"/>
    </xf>
    <xf numFmtId="3" fontId="39" fillId="0" borderId="0" xfId="1614" applyNumberFormat="1" applyFont="1" applyAlignment="1">
      <alignment vertical="center"/>
    </xf>
    <xf numFmtId="0" fontId="15" fillId="0" borderId="0" xfId="1614" applyFont="1" applyAlignment="1">
      <alignment horizontal="center"/>
    </xf>
    <xf numFmtId="0" fontId="39" fillId="0" borderId="20" xfId="1614" applyFont="1" applyBorder="1" applyAlignment="1">
      <alignment horizontal="center" vertical="center"/>
    </xf>
    <xf numFmtId="0" fontId="39" fillId="0" borderId="21" xfId="1614" applyFont="1" applyBorder="1" applyAlignment="1">
      <alignment horizontal="left" vertical="center" wrapText="1"/>
    </xf>
    <xf numFmtId="0" fontId="39" fillId="0" borderId="21" xfId="1614" applyFont="1" applyBorder="1" applyAlignment="1">
      <alignment horizontal="center" vertical="center" wrapText="1"/>
    </xf>
    <xf numFmtId="0" fontId="41" fillId="0" borderId="21" xfId="1614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39" fillId="0" borderId="21" xfId="1614" applyNumberFormat="1" applyFont="1" applyBorder="1" applyAlignment="1">
      <alignment horizontal="center" vertical="center"/>
    </xf>
    <xf numFmtId="3" fontId="39" fillId="0" borderId="22" xfId="1614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3" fontId="39" fillId="0" borderId="0" xfId="1614" applyNumberFormat="1" applyFont="1" applyAlignment="1">
      <alignment horizontal="center" vertical="center"/>
    </xf>
    <xf numFmtId="3" fontId="56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/>
    </xf>
    <xf numFmtId="0" fontId="44" fillId="0" borderId="23" xfId="1614" applyFont="1" applyBorder="1" applyAlignment="1">
      <alignment horizontal="center" vertical="center"/>
    </xf>
    <xf numFmtId="0" fontId="44" fillId="0" borderId="24" xfId="1614" applyFont="1" applyBorder="1" applyAlignment="1">
      <alignment horizontal="left" vertical="center"/>
    </xf>
    <xf numFmtId="0" fontId="44" fillId="0" borderId="24" xfId="1614" applyFont="1" applyBorder="1" applyAlignment="1">
      <alignment vertical="center"/>
    </xf>
    <xf numFmtId="0" fontId="15" fillId="0" borderId="24" xfId="1614" applyFont="1" applyBorder="1" applyAlignment="1">
      <alignment horizontal="center" vertical="center"/>
    </xf>
    <xf numFmtId="3" fontId="39" fillId="0" borderId="24" xfId="1614" applyNumberFormat="1" applyFont="1" applyBorder="1" applyAlignment="1">
      <alignment horizontal="center" vertical="center"/>
    </xf>
    <xf numFmtId="3" fontId="39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5" fillId="0" borderId="0" xfId="1614" applyNumberFormat="1" applyFont="1" applyAlignment="1">
      <alignment horizontal="center"/>
    </xf>
    <xf numFmtId="37" fontId="57" fillId="0" borderId="0" xfId="1614" applyNumberFormat="1" applyFont="1" applyAlignment="1">
      <alignment horizontal="center"/>
    </xf>
    <xf numFmtId="37" fontId="47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7" fillId="0" borderId="30" xfId="1614" applyNumberFormat="1" applyFont="1" applyBorder="1" applyAlignment="1">
      <alignment horizontal="center"/>
    </xf>
    <xf numFmtId="0" fontId="46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4" fillId="0" borderId="0" xfId="1614" applyFont="1" applyAlignment="1">
      <alignment horizontal="center" vertical="center"/>
    </xf>
    <xf numFmtId="0" fontId="44" fillId="0" borderId="0" xfId="1614" applyFont="1" applyAlignment="1">
      <alignment horizontal="left" vertical="center"/>
    </xf>
    <xf numFmtId="0" fontId="44" fillId="0" borderId="0" xfId="1614" applyFont="1" applyAlignment="1">
      <alignment vertical="center"/>
    </xf>
    <xf numFmtId="0" fontId="15" fillId="0" borderId="0" xfId="1614" applyFont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3" fillId="0" borderId="0" xfId="1614" applyFont="1" applyAlignment="1">
      <alignment vertical="center"/>
    </xf>
    <xf numFmtId="0" fontId="43" fillId="0" borderId="0" xfId="1614" applyFont="1" applyAlignment="1">
      <alignment horizontal="center"/>
    </xf>
    <xf numFmtId="0" fontId="86" fillId="0" borderId="0" xfId="1614" applyFont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37" fontId="47" fillId="0" borderId="27" xfId="1614" applyNumberFormat="1" applyFont="1" applyBorder="1" applyAlignment="1">
      <alignment horizontal="center"/>
    </xf>
    <xf numFmtId="37" fontId="57" fillId="0" borderId="32" xfId="1614" applyNumberFormat="1" applyFont="1" applyBorder="1" applyAlignment="1">
      <alignment horizontal="center"/>
    </xf>
    <xf numFmtId="0" fontId="15" fillId="0" borderId="21" xfId="1652" applyFont="1" applyBorder="1" applyAlignment="1">
      <alignment horizontal="center" vertical="center"/>
    </xf>
    <xf numFmtId="0" fontId="38" fillId="0" borderId="0" xfId="1448" applyFont="1" applyAlignment="1">
      <alignment horizontal="left" vertical="center"/>
    </xf>
    <xf numFmtId="0" fontId="48" fillId="0" borderId="0" xfId="1448" applyFont="1" applyAlignment="1">
      <alignment horizontal="left" wrapText="1"/>
    </xf>
    <xf numFmtId="3" fontId="55" fillId="0" borderId="0" xfId="1614" applyNumberFormat="1" applyFont="1" applyAlignment="1">
      <alignment horizontal="center"/>
    </xf>
    <xf numFmtId="0" fontId="47" fillId="0" borderId="0" xfId="1614" applyFont="1"/>
    <xf numFmtId="0" fontId="39" fillId="0" borderId="21" xfId="1448" applyFont="1" applyBorder="1" applyAlignment="1">
      <alignment horizontal="center" vertical="center"/>
    </xf>
    <xf numFmtId="0" fontId="39" fillId="0" borderId="21" xfId="1448" applyFont="1" applyBorder="1" applyAlignment="1">
      <alignment horizontal="left" wrapText="1"/>
    </xf>
    <xf numFmtId="0" fontId="48" fillId="0" borderId="21" xfId="1448" applyFont="1" applyBorder="1" applyAlignment="1">
      <alignment horizontal="center" wrapText="1"/>
    </xf>
    <xf numFmtId="0" fontId="39" fillId="0" borderId="21" xfId="1448" applyFont="1" applyBorder="1" applyAlignment="1">
      <alignment horizontal="center" vertical="center" wrapText="1"/>
    </xf>
    <xf numFmtId="3" fontId="39" fillId="0" borderId="21" xfId="1448" applyNumberFormat="1" applyFont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57" fillId="0" borderId="34" xfId="1614" applyFont="1" applyBorder="1" applyAlignment="1">
      <alignment vertical="center"/>
    </xf>
    <xf numFmtId="169" fontId="39" fillId="0" borderId="0" xfId="714" applyFont="1" applyFill="1" applyAlignment="1">
      <alignment horizontal="center" wrapText="1"/>
    </xf>
    <xf numFmtId="169" fontId="38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39" fillId="0" borderId="0" xfId="1448" applyFont="1" applyAlignment="1">
      <alignment vertical="center" wrapText="1"/>
    </xf>
    <xf numFmtId="169" fontId="39" fillId="0" borderId="21" xfId="715" applyNumberFormat="1" applyFont="1" applyFill="1" applyBorder="1" applyAlignment="1">
      <alignment horizontal="center" vertical="center" wrapText="1"/>
    </xf>
    <xf numFmtId="169" fontId="39" fillId="0" borderId="21" xfId="714" applyFont="1" applyFill="1" applyBorder="1" applyAlignment="1">
      <alignment horizontal="center" vertical="center" wrapText="1"/>
    </xf>
    <xf numFmtId="169" fontId="39" fillId="0" borderId="33" xfId="714" applyFont="1" applyFill="1" applyBorder="1" applyAlignment="1">
      <alignment horizontal="center" vertical="center" wrapText="1"/>
    </xf>
    <xf numFmtId="43" fontId="38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3" fillId="0" borderId="20" xfId="1652" applyFont="1" applyBorder="1" applyAlignment="1">
      <alignment horizontal="center" vertical="center"/>
    </xf>
    <xf numFmtId="0" fontId="13" fillId="0" borderId="21" xfId="1652" applyFont="1" applyBorder="1" applyAlignment="1">
      <alignment horizontal="center" vertical="center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3" fontId="38" fillId="0" borderId="0" xfId="1614" applyNumberFormat="1" applyFont="1" applyAlignment="1">
      <alignment horizontal="left" vertical="center"/>
    </xf>
    <xf numFmtId="3" fontId="38" fillId="0" borderId="3" xfId="1448" applyNumberFormat="1" applyFont="1" applyBorder="1" applyAlignment="1">
      <alignment horizontal="center" vertical="center" wrapText="1"/>
    </xf>
    <xf numFmtId="0" fontId="39" fillId="0" borderId="21" xfId="1451" applyFont="1" applyBorder="1" applyAlignment="1">
      <alignment horizontal="left" vertical="center" wrapText="1"/>
    </xf>
    <xf numFmtId="0" fontId="51" fillId="0" borderId="18" xfId="1448" quotePrefix="1" applyFont="1" applyBorder="1" applyAlignment="1">
      <alignment horizontal="center" vertical="center" wrapText="1"/>
    </xf>
    <xf numFmtId="0" fontId="43" fillId="0" borderId="0" xfId="1505" applyFont="1"/>
    <xf numFmtId="0" fontId="55" fillId="0" borderId="0" xfId="1615" applyFont="1" applyAlignment="1">
      <alignment horizontal="center"/>
    </xf>
    <xf numFmtId="0" fontId="43" fillId="0" borderId="0" xfId="1615" applyFont="1" applyAlignment="1">
      <alignment horizontal="center" vertical="center"/>
    </xf>
    <xf numFmtId="0" fontId="38" fillId="0" borderId="0" xfId="1615" applyFont="1" applyAlignment="1">
      <alignment horizontal="left" vertical="center"/>
    </xf>
    <xf numFmtId="0" fontId="38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0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43" fontId="38" fillId="0" borderId="0" xfId="1615" applyNumberFormat="1" applyFont="1" applyAlignment="1">
      <alignment horizontal="left" vertical="center"/>
    </xf>
    <xf numFmtId="43" fontId="47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39" fillId="0" borderId="35" xfId="1615" applyFont="1" applyBorder="1" applyAlignment="1">
      <alignment horizontal="center" vertical="center"/>
    </xf>
    <xf numFmtId="0" fontId="39" fillId="0" borderId="35" xfId="1615" applyFont="1" applyBorder="1" applyAlignment="1">
      <alignment horizontal="left" vertical="center" wrapText="1"/>
    </xf>
    <xf numFmtId="0" fontId="39" fillId="0" borderId="35" xfId="1615" applyFont="1" applyBorder="1" applyAlignment="1">
      <alignment horizontal="center" vertical="center" wrapText="1"/>
    </xf>
    <xf numFmtId="0" fontId="41" fillId="0" borderId="35" xfId="1615" applyFont="1" applyBorder="1" applyAlignment="1">
      <alignment horizontal="center" vertical="center"/>
    </xf>
    <xf numFmtId="0" fontId="8" fillId="0" borderId="35" xfId="1653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3" fontId="39" fillId="0" borderId="35" xfId="1615" applyNumberFormat="1" applyFont="1" applyBorder="1" applyAlignment="1">
      <alignment horizontal="center" vertical="center"/>
    </xf>
    <xf numFmtId="0" fontId="8" fillId="0" borderId="0" xfId="1615" applyFont="1" applyAlignment="1">
      <alignment horizontal="center"/>
    </xf>
    <xf numFmtId="0" fontId="47" fillId="0" borderId="21" xfId="1653" applyFont="1" applyBorder="1" applyAlignment="1">
      <alignment horizontal="center" vertical="center"/>
    </xf>
    <xf numFmtId="0" fontId="47" fillId="0" borderId="21" xfId="1653" applyFont="1" applyBorder="1" applyAlignment="1">
      <alignment vertical="center" wrapText="1"/>
    </xf>
    <xf numFmtId="0" fontId="39" fillId="0" borderId="21" xfId="1615" applyFont="1" applyBorder="1" applyAlignment="1">
      <alignment horizontal="center" vertical="center" wrapText="1"/>
    </xf>
    <xf numFmtId="0" fontId="41" fillId="0" borderId="21" xfId="1615" applyFont="1" applyBorder="1" applyAlignment="1">
      <alignment horizontal="center" vertical="center"/>
    </xf>
    <xf numFmtId="0" fontId="8" fillId="0" borderId="21" xfId="1653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3" fontId="39" fillId="0" borderId="21" xfId="1615" applyNumberFormat="1" applyFont="1" applyBorder="1" applyAlignment="1">
      <alignment horizontal="center" vertical="center"/>
    </xf>
    <xf numFmtId="0" fontId="56" fillId="0" borderId="0" xfId="1615" applyFont="1" applyAlignment="1">
      <alignment horizontal="center"/>
    </xf>
    <xf numFmtId="3" fontId="8" fillId="0" borderId="21" xfId="1653" applyNumberFormat="1" applyFont="1" applyBorder="1" applyAlignment="1">
      <alignment horizontal="center" vertical="center"/>
    </xf>
    <xf numFmtId="0" fontId="43" fillId="0" borderId="0" xfId="1615" applyFont="1" applyAlignment="1">
      <alignment vertical="center"/>
    </xf>
    <xf numFmtId="0" fontId="43" fillId="0" borderId="33" xfId="1615" applyFont="1" applyBorder="1" applyAlignment="1">
      <alignment horizontal="center" vertical="center"/>
    </xf>
    <xf numFmtId="0" fontId="43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0" fillId="0" borderId="33" xfId="1615" applyNumberFormat="1" applyFont="1" applyBorder="1" applyAlignment="1">
      <alignment horizontal="center" vertical="center"/>
    </xf>
    <xf numFmtId="0" fontId="47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5" fillId="0" borderId="0" xfId="1614" applyFont="1" applyAlignment="1">
      <alignment vertical="center"/>
    </xf>
    <xf numFmtId="0" fontId="55" fillId="0" borderId="0" xfId="1614" applyFont="1" applyAlignment="1">
      <alignment horizontal="center" vertical="center"/>
    </xf>
    <xf numFmtId="0" fontId="55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4" fillId="0" borderId="0" xfId="1614" applyFont="1" applyAlignment="1">
      <alignment horizontal="center"/>
    </xf>
    <xf numFmtId="0" fontId="86" fillId="0" borderId="0" xfId="1614" applyFont="1" applyAlignment="1">
      <alignment horizontal="center" vertical="center"/>
    </xf>
    <xf numFmtId="0" fontId="86" fillId="0" borderId="0" xfId="1614" applyFont="1" applyAlignment="1">
      <alignment vertical="center"/>
    </xf>
    <xf numFmtId="207" fontId="39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41" fontId="90" fillId="0" borderId="0" xfId="1448" applyNumberFormat="1" applyFont="1" applyAlignment="1">
      <alignment wrapText="1"/>
    </xf>
    <xf numFmtId="41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9" fontId="39" fillId="0" borderId="21" xfId="717" applyNumberFormat="1" applyFont="1" applyFill="1" applyBorder="1" applyAlignment="1" applyProtection="1">
      <alignment horizontal="center" vertical="center" wrapText="1"/>
    </xf>
    <xf numFmtId="41" fontId="39" fillId="0" borderId="21" xfId="1451" applyNumberFormat="1" applyFont="1" applyBorder="1" applyAlignment="1">
      <alignment horizontal="center" vertical="center" wrapText="1"/>
    </xf>
    <xf numFmtId="169" fontId="51" fillId="0" borderId="21" xfId="717" applyNumberFormat="1" applyFont="1" applyFill="1" applyBorder="1" applyAlignment="1" applyProtection="1">
      <alignment horizontal="center" vertical="center" wrapText="1"/>
    </xf>
    <xf numFmtId="0" fontId="39" fillId="0" borderId="21" xfId="1451" applyFont="1" applyBorder="1" applyAlignment="1">
      <alignment horizontal="center" vertical="center" wrapText="1"/>
    </xf>
    <xf numFmtId="169" fontId="39" fillId="0" borderId="21" xfId="728" applyFont="1" applyFill="1" applyBorder="1" applyAlignment="1" applyProtection="1">
      <alignment horizontal="center" vertical="center" wrapText="1"/>
    </xf>
    <xf numFmtId="3" fontId="39" fillId="0" borderId="21" xfId="1450" applyNumberFormat="1" applyFont="1" applyBorder="1" applyAlignment="1">
      <alignment horizontal="center" vertical="center" wrapText="1"/>
    </xf>
    <xf numFmtId="169" fontId="39" fillId="0" borderId="21" xfId="728" applyFont="1" applyFill="1" applyBorder="1" applyAlignment="1">
      <alignment horizontal="center" vertical="center" wrapText="1"/>
    </xf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28" xfId="1451" applyFont="1" applyBorder="1"/>
    <xf numFmtId="0" fontId="116" fillId="0" borderId="37" xfId="1451" applyFont="1" applyBorder="1"/>
    <xf numFmtId="0" fontId="111" fillId="0" borderId="37" xfId="1451" applyFont="1" applyBorder="1" applyAlignment="1">
      <alignment vertical="center"/>
    </xf>
    <xf numFmtId="0" fontId="116" fillId="0" borderId="34" xfId="1451" applyFont="1" applyBorder="1"/>
    <xf numFmtId="0" fontId="116" fillId="0" borderId="19" xfId="1451" applyFont="1" applyBorder="1"/>
    <xf numFmtId="0" fontId="111" fillId="0" borderId="19" xfId="1451" applyFont="1" applyBorder="1" applyAlignment="1">
      <alignment vertical="center"/>
    </xf>
    <xf numFmtId="0" fontId="111" fillId="0" borderId="19" xfId="1451" applyFont="1" applyBorder="1" applyAlignment="1">
      <alignment horizontal="center" vertical="center"/>
    </xf>
    <xf numFmtId="0" fontId="111" fillId="0" borderId="31" xfId="1451" applyFont="1" applyBorder="1" applyAlignment="1">
      <alignment vertical="center"/>
    </xf>
    <xf numFmtId="0" fontId="38" fillId="0" borderId="3" xfId="1448" applyFont="1" applyBorder="1" applyAlignment="1">
      <alignment horizontal="center" vertical="center"/>
    </xf>
    <xf numFmtId="0" fontId="38" fillId="0" borderId="3" xfId="1448" applyFont="1" applyBorder="1" applyAlignment="1">
      <alignment horizontal="left" vertical="center" wrapText="1"/>
    </xf>
    <xf numFmtId="0" fontId="38" fillId="0" borderId="3" xfId="1448" applyFont="1" applyBorder="1" applyAlignment="1">
      <alignment horizontal="center" vertical="center" wrapText="1"/>
    </xf>
    <xf numFmtId="169" fontId="38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39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39" fillId="33" borderId="21" xfId="1451" applyFont="1" applyFill="1" applyBorder="1" applyAlignment="1">
      <alignment horizontal="left" vertical="center" wrapText="1"/>
    </xf>
    <xf numFmtId="0" fontId="39" fillId="0" borderId="21" xfId="1451" applyFont="1" applyBorder="1" applyAlignment="1">
      <alignment horizontal="left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43" fontId="124" fillId="0" borderId="0" xfId="523" applyFont="1" applyFill="1" applyAlignment="1">
      <alignment horizontal="left" wrapText="1"/>
    </xf>
    <xf numFmtId="0" fontId="3" fillId="0" borderId="0" xfId="2673" applyAlignment="1">
      <alignment vertical="center" wrapText="1"/>
    </xf>
    <xf numFmtId="0" fontId="3" fillId="0" borderId="0" xfId="2673" applyAlignment="1">
      <alignment horizontal="center" vertical="center" wrapText="1"/>
    </xf>
    <xf numFmtId="0" fontId="3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5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8" fillId="0" borderId="21" xfId="1450" applyFont="1" applyBorder="1" applyAlignment="1">
      <alignment horizontal="center" wrapText="1"/>
    </xf>
    <xf numFmtId="0" fontId="39" fillId="0" borderId="21" xfId="1450" applyFont="1" applyBorder="1" applyAlignment="1">
      <alignment horizontal="center" vertical="center" wrapText="1"/>
    </xf>
    <xf numFmtId="3" fontId="39" fillId="0" borderId="21" xfId="1451" applyNumberFormat="1" applyFont="1" applyBorder="1" applyAlignment="1">
      <alignment horizontal="center" vertical="center" wrapText="1"/>
    </xf>
    <xf numFmtId="41" fontId="39" fillId="0" borderId="21" xfId="1450" applyNumberFormat="1" applyFont="1" applyBorder="1" applyAlignment="1">
      <alignment horizontal="center" vertical="center" wrapText="1"/>
    </xf>
    <xf numFmtId="3" fontId="39" fillId="0" borderId="0" xfId="1451" applyNumberFormat="1" applyFont="1" applyAlignment="1">
      <alignment horizontal="center" vertical="center" wrapText="1"/>
    </xf>
    <xf numFmtId="0" fontId="16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5" fillId="0" borderId="21" xfId="1615" applyNumberFormat="1" applyFont="1" applyBorder="1" applyAlignment="1">
      <alignment horizontal="center" vertical="center"/>
    </xf>
    <xf numFmtId="0" fontId="4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43" fontId="140" fillId="36" borderId="0" xfId="2672" applyFont="1" applyFill="1" applyBorder="1" applyAlignment="1" applyProtection="1">
      <alignment horizontal="right" vertical="center"/>
    </xf>
    <xf numFmtId="43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7" fillId="0" borderId="0" xfId="1538"/>
    <xf numFmtId="43" fontId="107" fillId="0" borderId="0" xfId="1538" applyNumberFormat="1"/>
    <xf numFmtId="0" fontId="56" fillId="0" borderId="0" xfId="1538" applyFont="1"/>
    <xf numFmtId="0" fontId="123" fillId="0" borderId="0" xfId="1538" applyFont="1"/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6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43" fontId="0" fillId="0" borderId="3" xfId="1026" applyFont="1" applyFill="1" applyBorder="1" applyProtection="1"/>
    <xf numFmtId="43" fontId="107" fillId="0" borderId="3" xfId="1538" applyNumberFormat="1" applyBorder="1"/>
    <xf numFmtId="43" fontId="135" fillId="0" borderId="3" xfId="1026" applyFont="1" applyBorder="1" applyProtection="1"/>
    <xf numFmtId="43" fontId="0" fillId="0" borderId="3" xfId="1026" applyFont="1" applyBorder="1" applyProtection="1"/>
    <xf numFmtId="43" fontId="123" fillId="0" borderId="3" xfId="1538" applyNumberFormat="1" applyFont="1" applyBorder="1"/>
    <xf numFmtId="0" fontId="56" fillId="0" borderId="3" xfId="1538" applyFont="1" applyBorder="1"/>
    <xf numFmtId="41" fontId="107" fillId="0" borderId="3" xfId="1538" applyNumberFormat="1" applyBorder="1"/>
    <xf numFmtId="43" fontId="99" fillId="0" borderId="3" xfId="1026" applyFont="1" applyFill="1" applyBorder="1" applyProtection="1"/>
    <xf numFmtId="0" fontId="44" fillId="0" borderId="0" xfId="1538" applyFont="1"/>
    <xf numFmtId="0" fontId="44" fillId="0" borderId="3" xfId="1538" applyFont="1" applyBorder="1" applyAlignment="1">
      <alignment horizontal="center"/>
    </xf>
    <xf numFmtId="43" fontId="44" fillId="0" borderId="3" xfId="1538" applyNumberFormat="1" applyFont="1" applyBorder="1"/>
    <xf numFmtId="0" fontId="107" fillId="29" borderId="0" xfId="1538" applyFill="1"/>
    <xf numFmtId="0" fontId="44" fillId="0" borderId="0" xfId="1538" applyFont="1" applyAlignment="1">
      <alignment horizontal="center"/>
    </xf>
    <xf numFmtId="43" fontId="44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167" fontId="107" fillId="0" borderId="0" xfId="1538" applyNumberFormat="1"/>
    <xf numFmtId="43" fontId="107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43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5" fillId="0" borderId="21" xfId="1451" applyFont="1" applyBorder="1" applyAlignment="1">
      <alignment horizontal="left" vertical="center" wrapText="1"/>
    </xf>
    <xf numFmtId="0" fontId="152" fillId="0" borderId="21" xfId="1615" applyFont="1" applyBorder="1" applyAlignment="1">
      <alignment horizontal="center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7" fillId="33" borderId="21" xfId="1653" applyFont="1" applyFill="1" applyBorder="1" applyAlignment="1">
      <alignment vertical="center" wrapText="1"/>
    </xf>
    <xf numFmtId="0" fontId="147" fillId="0" borderId="21" xfId="1652" applyFont="1" applyBorder="1" applyAlignment="1">
      <alignment horizontal="left"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3" fontId="145" fillId="0" borderId="39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37" fontId="145" fillId="0" borderId="0" xfId="1614" applyNumberFormat="1" applyFont="1" applyAlignment="1">
      <alignment horizontal="center"/>
    </xf>
    <xf numFmtId="37" fontId="147" fillId="0" borderId="0" xfId="1614" applyNumberFormat="1" applyFont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0" xfId="1614" applyNumberFormat="1" applyFont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44" fillId="0" borderId="0" xfId="1614" applyFont="1" applyAlignment="1">
      <alignment horizontal="center" vertic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41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3" xfId="2670" applyFont="1" applyFill="1" applyBorder="1" applyAlignment="1">
      <alignment horizontal="left" vertical="center"/>
    </xf>
    <xf numFmtId="0" fontId="155" fillId="39" borderId="74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8" xfId="2670" applyFont="1" applyFill="1" applyBorder="1" applyAlignment="1">
      <alignment horizontal="left" vertical="center"/>
    </xf>
    <xf numFmtId="0" fontId="155" fillId="39" borderId="79" xfId="2670" applyFont="1" applyFill="1" applyBorder="1" applyAlignment="1">
      <alignment horizontal="center" vertical="center"/>
    </xf>
    <xf numFmtId="43" fontId="136" fillId="40" borderId="75" xfId="2672" applyFont="1" applyFill="1" applyBorder="1" applyAlignment="1" applyProtection="1">
      <alignment horizontal="right" vertical="center" wrapText="1"/>
      <protection locked="0"/>
    </xf>
    <xf numFmtId="43" fontId="136" fillId="40" borderId="77" xfId="2672" applyFont="1" applyFill="1" applyBorder="1" applyAlignment="1" applyProtection="1">
      <alignment horizontal="right" vertical="center"/>
      <protection locked="0"/>
    </xf>
    <xf numFmtId="169" fontId="136" fillId="40" borderId="77" xfId="2672" applyNumberFormat="1" applyFont="1" applyFill="1" applyBorder="1" applyAlignment="1" applyProtection="1">
      <alignment horizontal="right" vertical="center"/>
      <protection locked="0"/>
    </xf>
    <xf numFmtId="169" fontId="136" fillId="40" borderId="80" xfId="2672" applyNumberFormat="1" applyFont="1" applyFill="1" applyBorder="1" applyAlignment="1" applyProtection="1">
      <alignment horizontal="right" vertical="center"/>
      <protection locked="0"/>
    </xf>
    <xf numFmtId="0" fontId="116" fillId="0" borderId="0" xfId="1451" applyFont="1"/>
    <xf numFmtId="0" fontId="117" fillId="0" borderId="0" xfId="1451" applyFont="1" applyAlignment="1">
      <alignment vertical="center"/>
    </xf>
    <xf numFmtId="0" fontId="143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1" fillId="0" borderId="0" xfId="1451" applyFont="1" applyAlignment="1">
      <alignment vertical="center"/>
    </xf>
    <xf numFmtId="0" fontId="111" fillId="0" borderId="0" xfId="1451" applyFont="1" applyAlignment="1">
      <alignment horizontal="center" vertical="center"/>
    </xf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118" fillId="35" borderId="0" xfId="1451" applyFont="1" applyFill="1" applyAlignment="1">
      <alignment vertical="center"/>
    </xf>
    <xf numFmtId="0" fontId="121" fillId="0" borderId="19" xfId="1451" applyFont="1" applyBorder="1" applyAlignment="1">
      <alignment horizontal="center"/>
    </xf>
    <xf numFmtId="0" fontId="121" fillId="0" borderId="19" xfId="1451" applyFont="1" applyBorder="1"/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62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2" fillId="35" borderId="84" xfId="2673" applyFont="1" applyFill="1" applyBorder="1" applyAlignment="1">
      <alignment vertical="center" wrapText="1"/>
    </xf>
    <xf numFmtId="0" fontId="142" fillId="43" borderId="84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3" fillId="0" borderId="0" xfId="2673" applyNumberFormat="1" applyAlignment="1">
      <alignment vertical="center" wrapText="1"/>
    </xf>
    <xf numFmtId="1" fontId="3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8" xfId="2673" applyFont="1" applyFill="1" applyBorder="1" applyAlignment="1">
      <alignment vertical="center" wrapText="1"/>
    </xf>
    <xf numFmtId="0" fontId="101" fillId="0" borderId="64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5" fillId="0" borderId="21" xfId="1614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166" fontId="148" fillId="0" borderId="0" xfId="2676" applyFont="1" applyAlignment="1">
      <alignment horizontal="center" vertical="center"/>
    </xf>
    <xf numFmtId="0" fontId="1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1" fillId="0" borderId="21" xfId="1653" applyFont="1" applyBorder="1" applyAlignment="1">
      <alignment horizontal="left" vertical="center" wrapText="1"/>
    </xf>
    <xf numFmtId="207" fontId="39" fillId="0" borderId="21" xfId="2549" applyNumberFormat="1" applyFont="1" applyBorder="1" applyAlignment="1">
      <alignment horizontal="center" vertical="center" wrapText="1"/>
    </xf>
    <xf numFmtId="0" fontId="39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70" fillId="0" borderId="0" xfId="2669" applyFont="1" applyAlignment="1">
      <alignment vertical="center"/>
    </xf>
    <xf numFmtId="0" fontId="132" fillId="0" borderId="0" xfId="1450" applyFont="1" applyAlignment="1">
      <alignment horizontal="center"/>
    </xf>
    <xf numFmtId="0" fontId="132" fillId="0" borderId="3" xfId="1450" applyFont="1" applyBorder="1" applyAlignment="1">
      <alignment horizontal="center"/>
    </xf>
    <xf numFmtId="0" fontId="172" fillId="0" borderId="20" xfId="0" applyFont="1" applyBorder="1" applyAlignment="1">
      <alignment horizontal="center" vertical="center"/>
    </xf>
    <xf numFmtId="0" fontId="39" fillId="0" borderId="42" xfId="0" applyFont="1" applyBorder="1" applyAlignment="1">
      <alignment horizontal="left" vertical="center" wrapText="1"/>
    </xf>
    <xf numFmtId="0" fontId="173" fillId="0" borderId="20" xfId="0" applyFont="1" applyBorder="1" applyAlignment="1">
      <alignment horizontal="center" vertical="center"/>
    </xf>
    <xf numFmtId="0" fontId="174" fillId="0" borderId="20" xfId="0" applyFont="1" applyBorder="1" applyAlignment="1">
      <alignment horizontal="center" vertical="center"/>
    </xf>
    <xf numFmtId="0" fontId="174" fillId="0" borderId="42" xfId="0" applyFont="1" applyBorder="1" applyAlignment="1">
      <alignment vertical="center" wrapText="1"/>
    </xf>
    <xf numFmtId="0" fontId="39" fillId="0" borderId="20" xfId="0" applyFont="1" applyBorder="1" applyAlignment="1">
      <alignment horizontal="center" vertical="center"/>
    </xf>
    <xf numFmtId="0" fontId="172" fillId="0" borderId="42" xfId="0" applyFont="1" applyBorder="1" applyAlignment="1">
      <alignment vertical="center" wrapText="1"/>
    </xf>
    <xf numFmtId="0" fontId="39" fillId="0" borderId="42" xfId="0" applyFont="1" applyBorder="1" applyAlignment="1">
      <alignment vertical="center" wrapText="1"/>
    </xf>
    <xf numFmtId="0" fontId="173" fillId="0" borderId="42" xfId="0" applyFont="1" applyBorder="1" applyAlignment="1">
      <alignment vertical="center" wrapText="1"/>
    </xf>
    <xf numFmtId="0" fontId="175" fillId="0" borderId="20" xfId="0" applyFont="1" applyBorder="1" applyAlignment="1">
      <alignment horizontal="center" vertical="center"/>
    </xf>
    <xf numFmtId="0" fontId="175" fillId="0" borderId="42" xfId="0" applyFont="1" applyBorder="1" applyAlignment="1">
      <alignment horizontal="left" vertical="center" wrapText="1"/>
    </xf>
    <xf numFmtId="0" fontId="174" fillId="0" borderId="42" xfId="0" applyFont="1" applyBorder="1" applyAlignment="1">
      <alignment horizontal="left" vertical="center" wrapText="1"/>
    </xf>
    <xf numFmtId="0" fontId="176" fillId="0" borderId="21" xfId="0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34" fillId="0" borderId="0" xfId="1614" applyFont="1" applyAlignment="1">
      <alignment horizontal="center" vertic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5" fillId="0" borderId="20" xfId="1653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23" fillId="0" borderId="20" xfId="1652" applyFont="1" applyBorder="1" applyAlignment="1">
      <alignment horizontal="center" vertical="center"/>
    </xf>
    <xf numFmtId="0" fontId="123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09" fillId="0" borderId="20" xfId="1652" applyFont="1" applyBorder="1" applyAlignment="1">
      <alignment horizontal="center" vertical="center"/>
    </xf>
    <xf numFmtId="0" fontId="39" fillId="0" borderId="21" xfId="0" applyFont="1" applyBorder="1" applyAlignment="1">
      <alignment horizontal="left" vertical="center" wrapText="1"/>
    </xf>
    <xf numFmtId="0" fontId="177" fillId="0" borderId="20" xfId="1652" applyFont="1" applyBorder="1" applyAlignment="1">
      <alignment horizontal="center" vertical="center"/>
    </xf>
    <xf numFmtId="0" fontId="177" fillId="0" borderId="21" xfId="1652" applyFont="1" applyBorder="1" applyAlignment="1">
      <alignment vertical="center"/>
    </xf>
    <xf numFmtId="0" fontId="39" fillId="0" borderId="21" xfId="1450" applyFont="1" applyBorder="1" applyAlignment="1">
      <alignment vertical="center" wrapText="1"/>
    </xf>
    <xf numFmtId="0" fontId="123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3" fontId="152" fillId="0" borderId="21" xfId="1615" applyNumberFormat="1" applyFont="1" applyBorder="1" applyAlignment="1">
      <alignment horizontal="center" vertical="center"/>
    </xf>
    <xf numFmtId="0" fontId="110" fillId="33" borderId="0" xfId="1450" applyFont="1" applyFill="1" applyAlignment="1">
      <alignment horizontal="center"/>
    </xf>
    <xf numFmtId="0" fontId="110" fillId="33" borderId="26" xfId="1450" applyFont="1" applyFill="1" applyBorder="1" applyAlignment="1">
      <alignment horizontal="center"/>
    </xf>
    <xf numFmtId="0" fontId="110" fillId="33" borderId="36" xfId="1450" applyFont="1" applyFill="1" applyBorder="1" applyAlignment="1">
      <alignment horizontal="center"/>
    </xf>
    <xf numFmtId="0" fontId="110" fillId="33" borderId="28" xfId="1450" applyFont="1" applyFill="1" applyBorder="1" applyAlignment="1">
      <alignment horizontal="center"/>
    </xf>
    <xf numFmtId="0" fontId="111" fillId="33" borderId="18" xfId="1450" applyFont="1" applyFill="1" applyBorder="1" applyAlignment="1">
      <alignment horizontal="left"/>
    </xf>
    <xf numFmtId="0" fontId="110" fillId="33" borderId="37" xfId="1450" applyFont="1" applyFill="1" applyBorder="1" applyAlignment="1">
      <alignment horizontal="center"/>
    </xf>
    <xf numFmtId="0" fontId="110" fillId="33" borderId="3" xfId="1450" applyFont="1" applyFill="1" applyBorder="1" applyAlignment="1">
      <alignment horizontal="center"/>
    </xf>
    <xf numFmtId="0" fontId="110" fillId="33" borderId="39" xfId="1450" applyFont="1" applyFill="1" applyBorder="1" applyAlignment="1">
      <alignment horizontal="center"/>
    </xf>
    <xf numFmtId="0" fontId="111" fillId="33" borderId="0" xfId="1450" applyFont="1" applyFill="1" applyAlignment="1">
      <alignment horizontal="center"/>
    </xf>
    <xf numFmtId="0" fontId="132" fillId="33" borderId="0" xfId="1450" applyFont="1" applyFill="1" applyAlignment="1">
      <alignment horizontal="center"/>
    </xf>
    <xf numFmtId="0" fontId="112" fillId="33" borderId="28" xfId="1450" applyFont="1" applyFill="1" applyBorder="1" applyAlignment="1">
      <alignment horizontal="center"/>
    </xf>
    <xf numFmtId="0" fontId="112" fillId="33" borderId="0" xfId="1450" applyFont="1" applyFill="1" applyAlignment="1">
      <alignment horizontal="center"/>
    </xf>
    <xf numFmtId="0" fontId="110" fillId="33" borderId="38" xfId="1450" applyFont="1" applyFill="1" applyBorder="1" applyAlignment="1">
      <alignment horizontal="center"/>
    </xf>
    <xf numFmtId="0" fontId="87" fillId="33" borderId="40" xfId="1450" applyFont="1" applyFill="1" applyBorder="1" applyAlignment="1">
      <alignment horizontal="center" vertical="center"/>
    </xf>
    <xf numFmtId="0" fontId="87" fillId="33" borderId="47" xfId="1450" applyFont="1" applyFill="1" applyBorder="1" applyAlignment="1">
      <alignment horizontal="center" vertical="center"/>
    </xf>
    <xf numFmtId="0" fontId="110" fillId="33" borderId="3" xfId="1450" applyFont="1" applyFill="1" applyBorder="1" applyAlignment="1">
      <alignment horizontal="center" vertical="center"/>
    </xf>
    <xf numFmtId="0" fontId="110" fillId="33" borderId="39" xfId="1450" applyFont="1" applyFill="1" applyBorder="1" applyAlignment="1">
      <alignment horizontal="center" vertical="center"/>
    </xf>
    <xf numFmtId="0" fontId="114" fillId="33" borderId="68" xfId="1450" applyFont="1" applyFill="1" applyBorder="1" applyAlignment="1">
      <alignment horizontal="center" vertical="center"/>
    </xf>
    <xf numFmtId="0" fontId="87" fillId="33" borderId="90" xfId="1450" applyFont="1" applyFill="1" applyBorder="1" applyAlignment="1">
      <alignment horizontal="center" vertical="center"/>
    </xf>
    <xf numFmtId="0" fontId="113" fillId="33" borderId="0" xfId="1450" applyFont="1" applyFill="1" applyAlignment="1">
      <alignment horizontal="center"/>
    </xf>
    <xf numFmtId="49" fontId="110" fillId="33" borderId="7" xfId="1450" applyNumberFormat="1" applyFont="1" applyFill="1" applyBorder="1" applyAlignment="1">
      <alignment horizontal="center" vertical="top" wrapText="1"/>
    </xf>
    <xf numFmtId="49" fontId="110" fillId="33" borderId="41" xfId="1450" applyNumberFormat="1" applyFont="1" applyFill="1" applyBorder="1" applyAlignment="1">
      <alignment horizontal="center" vertical="top" wrapText="1"/>
    </xf>
    <xf numFmtId="0" fontId="110" fillId="33" borderId="3" xfId="1450" applyFont="1" applyFill="1" applyBorder="1" applyAlignment="1">
      <alignment vertical="top" wrapText="1"/>
    </xf>
    <xf numFmtId="0" fontId="110" fillId="33" borderId="39" xfId="1450" applyFont="1" applyFill="1" applyBorder="1" applyAlignment="1">
      <alignment vertical="top" wrapText="1"/>
    </xf>
    <xf numFmtId="0" fontId="114" fillId="33" borderId="69" xfId="1450" applyFont="1" applyFill="1" applyBorder="1" applyAlignment="1">
      <alignment horizontal="center" vertical="center"/>
    </xf>
    <xf numFmtId="0" fontId="110" fillId="33" borderId="7" xfId="1450" applyFont="1" applyFill="1" applyBorder="1" applyAlignment="1">
      <alignment horizontal="center" vertical="top" wrapText="1"/>
    </xf>
    <xf numFmtId="0" fontId="110" fillId="33" borderId="41" xfId="1450" applyFont="1" applyFill="1" applyBorder="1" applyAlignment="1">
      <alignment horizontal="center" vertical="top" wrapText="1"/>
    </xf>
    <xf numFmtId="0" fontId="115" fillId="33" borderId="97" xfId="1450" applyFont="1" applyFill="1" applyBorder="1" applyAlignment="1">
      <alignment horizontal="center" vertical="top" wrapText="1"/>
    </xf>
    <xf numFmtId="0" fontId="115" fillId="33" borderId="98" xfId="1450" applyFont="1" applyFill="1" applyBorder="1" applyAlignment="1">
      <alignment horizontal="center" vertical="top" wrapText="1"/>
    </xf>
    <xf numFmtId="0" fontId="110" fillId="33" borderId="42" xfId="1450" applyFont="1" applyFill="1" applyBorder="1" applyAlignment="1">
      <alignment horizontal="center"/>
    </xf>
    <xf numFmtId="0" fontId="110" fillId="33" borderId="43" xfId="1450" applyFont="1" applyFill="1" applyBorder="1" applyAlignment="1">
      <alignment vertical="top" wrapText="1"/>
    </xf>
    <xf numFmtId="0" fontId="110" fillId="33" borderId="44" xfId="1450" applyFont="1" applyFill="1" applyBorder="1" applyAlignment="1">
      <alignment vertical="top" wrapText="1"/>
    </xf>
    <xf numFmtId="0" fontId="110" fillId="33" borderId="45" xfId="1450" applyFont="1" applyFill="1" applyBorder="1" applyAlignment="1">
      <alignment vertical="top" wrapText="1"/>
    </xf>
    <xf numFmtId="0" fontId="115" fillId="33" borderId="28" xfId="1450" applyFont="1" applyFill="1" applyBorder="1" applyAlignment="1">
      <alignment horizontal="center"/>
    </xf>
    <xf numFmtId="0" fontId="115" fillId="33" borderId="0" xfId="1450" applyFont="1" applyFill="1" applyAlignment="1">
      <alignment horizontal="center"/>
    </xf>
    <xf numFmtId="20" fontId="110" fillId="33" borderId="39" xfId="1450" applyNumberFormat="1" applyFont="1" applyFill="1" applyBorder="1" applyAlignment="1">
      <alignment horizontal="center"/>
    </xf>
    <xf numFmtId="0" fontId="110" fillId="33" borderId="42" xfId="1450" applyFont="1" applyFill="1" applyBorder="1" applyAlignment="1">
      <alignment horizontal="center" vertical="center" wrapText="1"/>
    </xf>
    <xf numFmtId="0" fontId="110" fillId="33" borderId="0" xfId="1450" applyFont="1" applyFill="1" applyAlignment="1">
      <alignment vertical="center" wrapText="1"/>
    </xf>
    <xf numFmtId="0" fontId="110" fillId="33" borderId="37" xfId="1450" applyFont="1" applyFill="1" applyBorder="1" applyAlignment="1">
      <alignment vertical="center" wrapText="1"/>
    </xf>
    <xf numFmtId="0" fontId="110" fillId="33" borderId="44" xfId="1450" applyFont="1" applyFill="1" applyBorder="1" applyAlignment="1">
      <alignment vertical="center" wrapText="1"/>
    </xf>
    <xf numFmtId="0" fontId="110" fillId="33" borderId="45" xfId="1450" applyFont="1" applyFill="1" applyBorder="1" applyAlignment="1">
      <alignment vertical="center" wrapText="1"/>
    </xf>
    <xf numFmtId="0" fontId="115" fillId="33" borderId="34" xfId="1450" applyFont="1" applyFill="1" applyBorder="1" applyAlignment="1">
      <alignment horizontal="center"/>
    </xf>
    <xf numFmtId="0" fontId="115" fillId="33" borderId="19" xfId="1450" applyFont="1" applyFill="1" applyBorder="1" applyAlignment="1">
      <alignment horizontal="center"/>
    </xf>
    <xf numFmtId="0" fontId="110" fillId="33" borderId="19" xfId="1450" applyFont="1" applyFill="1" applyBorder="1" applyAlignment="1">
      <alignment horizontal="center"/>
    </xf>
    <xf numFmtId="0" fontId="110" fillId="33" borderId="46" xfId="1450" applyFont="1" applyFill="1" applyBorder="1" applyAlignment="1">
      <alignment horizontal="center"/>
    </xf>
    <xf numFmtId="3" fontId="38" fillId="31" borderId="38" xfId="1615" applyNumberFormat="1" applyFont="1" applyFill="1" applyBorder="1" applyAlignment="1">
      <alignment horizontal="center" vertical="center"/>
    </xf>
    <xf numFmtId="3" fontId="38" fillId="31" borderId="66" xfId="1615" applyNumberFormat="1" applyFont="1" applyFill="1" applyBorder="1" applyAlignment="1">
      <alignment horizontal="center" vertical="center"/>
    </xf>
    <xf numFmtId="3" fontId="38" fillId="31" borderId="18" xfId="1615" applyNumberFormat="1" applyFont="1" applyFill="1" applyBorder="1" applyAlignment="1">
      <alignment horizontal="center" vertical="center"/>
    </xf>
    <xf numFmtId="3" fontId="38" fillId="31" borderId="42" xfId="1615" applyNumberFormat="1" applyFont="1" applyFill="1" applyBorder="1" applyAlignment="1">
      <alignment horizontal="center" vertical="center"/>
    </xf>
    <xf numFmtId="3" fontId="38" fillId="31" borderId="43" xfId="1615" applyNumberFormat="1" applyFont="1" applyFill="1" applyBorder="1" applyAlignment="1">
      <alignment horizontal="center" vertical="center"/>
    </xf>
    <xf numFmtId="3" fontId="38" fillId="31" borderId="67" xfId="1615" applyNumberFormat="1" applyFont="1" applyFill="1" applyBorder="1" applyAlignment="1">
      <alignment horizontal="center" vertical="center"/>
    </xf>
    <xf numFmtId="3" fontId="38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5" fillId="0" borderId="51" xfId="1614" applyFont="1" applyBorder="1" applyAlignment="1">
      <alignment horizontal="center" vertical="center"/>
    </xf>
    <xf numFmtId="0" fontId="45" fillId="0" borderId="49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center" vertical="center"/>
    </xf>
    <xf numFmtId="0" fontId="45" fillId="0" borderId="33" xfId="1614" applyFont="1" applyBorder="1" applyAlignment="1">
      <alignment horizontal="center" vertical="center"/>
    </xf>
    <xf numFmtId="0" fontId="47" fillId="0" borderId="53" xfId="1614" applyFont="1" applyBorder="1" applyAlignment="1">
      <alignment horizontal="center" vertical="center"/>
    </xf>
    <xf numFmtId="0" fontId="47" fillId="0" borderId="3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 wrapText="1"/>
    </xf>
    <xf numFmtId="0" fontId="45" fillId="0" borderId="33" xfId="1614" applyFont="1" applyBorder="1" applyAlignment="1">
      <alignment horizontal="center" vertical="center" wrapText="1"/>
    </xf>
    <xf numFmtId="0" fontId="47" fillId="0" borderId="54" xfId="1614" applyFont="1" applyBorder="1" applyAlignment="1">
      <alignment horizontal="center" vertical="center"/>
    </xf>
    <xf numFmtId="0" fontId="42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7" fillId="0" borderId="39" xfId="1614" applyFont="1" applyBorder="1" applyAlignment="1">
      <alignment horizontal="center" vertical="center"/>
    </xf>
    <xf numFmtId="0" fontId="47" fillId="0" borderId="35" xfId="1652" applyFont="1" applyBorder="1" applyAlignment="1">
      <alignment horizontal="center" vertical="center" wrapText="1"/>
    </xf>
    <xf numFmtId="0" fontId="47" fillId="0" borderId="33" xfId="1652" applyFont="1" applyBorder="1" applyAlignment="1">
      <alignment horizontal="center" vertical="center" wrapText="1"/>
    </xf>
    <xf numFmtId="37" fontId="57" fillId="0" borderId="19" xfId="1614" applyNumberFormat="1" applyFont="1" applyBorder="1" applyAlignment="1">
      <alignment horizontal="center"/>
    </xf>
    <xf numFmtId="0" fontId="57" fillId="0" borderId="26" xfId="1614" applyFont="1" applyBorder="1" applyAlignment="1">
      <alignment horizontal="left" vertical="center"/>
    </xf>
    <xf numFmtId="0" fontId="57" fillId="0" borderId="36" xfId="1614" applyFont="1" applyBorder="1" applyAlignment="1">
      <alignment horizontal="left" vertical="center"/>
    </xf>
    <xf numFmtId="0" fontId="57" fillId="0" borderId="48" xfId="1614" applyFont="1" applyBorder="1" applyAlignment="1">
      <alignment horizontal="left" vertical="center"/>
    </xf>
    <xf numFmtId="0" fontId="57" fillId="0" borderId="28" xfId="1614" applyFont="1" applyBorder="1" applyAlignment="1">
      <alignment horizontal="left" vertical="center"/>
    </xf>
    <xf numFmtId="0" fontId="57" fillId="0" borderId="0" xfId="1614" applyFont="1" applyAlignment="1">
      <alignment horizontal="left" vertical="center"/>
    </xf>
    <xf numFmtId="0" fontId="57" fillId="0" borderId="37" xfId="1614" applyFont="1" applyBorder="1" applyAlignment="1">
      <alignment horizontal="left" vertical="center"/>
    </xf>
    <xf numFmtId="0" fontId="47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9" fontId="38" fillId="0" borderId="3" xfId="714" applyFont="1" applyFill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38" fillId="0" borderId="3" xfId="1448" applyFont="1" applyBorder="1" applyAlignment="1">
      <alignment horizontal="center" vertical="center" wrapText="1"/>
    </xf>
    <xf numFmtId="0" fontId="50" fillId="0" borderId="3" xfId="1448" applyFont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0" fontId="159" fillId="42" borderId="82" xfId="2673" applyFont="1" applyFill="1" applyBorder="1" applyAlignment="1">
      <alignment horizontal="center" vertical="center" wrapText="1"/>
    </xf>
    <xf numFmtId="0" fontId="159" fillId="42" borderId="83" xfId="2673" applyFont="1" applyFill="1" applyBorder="1" applyAlignment="1">
      <alignment horizontal="center" vertical="center" wrapText="1"/>
    </xf>
    <xf numFmtId="167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44" borderId="3" xfId="2673" applyNumberFormat="1" applyFont="1" applyFill="1" applyBorder="1" applyAlignment="1">
      <alignment horizontal="center" vertical="center" wrapText="1"/>
    </xf>
    <xf numFmtId="1" fontId="142" fillId="44" borderId="39" xfId="2673" applyNumberFormat="1" applyFont="1" applyFill="1" applyBorder="1" applyAlignment="1">
      <alignment horizontal="center" vertical="center" wrapText="1"/>
    </xf>
    <xf numFmtId="2" fontId="130" fillId="43" borderId="62" xfId="2673" applyNumberFormat="1" applyFont="1" applyFill="1" applyBorder="1" applyAlignment="1">
      <alignment horizontal="center" vertical="center" wrapText="1"/>
    </xf>
    <xf numFmtId="2" fontId="130" fillId="43" borderId="85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9" fontId="130" fillId="35" borderId="65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3" fillId="0" borderId="86" xfId="2673" applyBorder="1" applyAlignment="1">
      <alignment horizontal="center" vertical="center" wrapText="1"/>
    </xf>
    <xf numFmtId="0" fontId="3" fillId="0" borderId="6" xfId="2673" applyBorder="1" applyAlignment="1">
      <alignment horizontal="center" vertical="center" wrapText="1"/>
    </xf>
    <xf numFmtId="0" fontId="3" fillId="0" borderId="87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167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2" xfId="2673" applyNumberFormat="1" applyFont="1" applyFill="1" applyBorder="1" applyAlignment="1">
      <alignment horizontal="center" vertical="center" wrapText="1"/>
    </xf>
    <xf numFmtId="2" fontId="130" fillId="35" borderId="85" xfId="2673" applyNumberFormat="1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59" fillId="41" borderId="82" xfId="2673" applyFont="1" applyFill="1" applyBorder="1" applyAlignment="1">
      <alignment horizontal="center" vertical="center" wrapText="1"/>
    </xf>
    <xf numFmtId="0" fontId="159" fillId="41" borderId="83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167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167" fontId="142" fillId="44" borderId="53" xfId="2673" applyNumberFormat="1" applyFont="1" applyFill="1" applyBorder="1" applyAlignment="1">
      <alignment horizontal="center" vertical="center" wrapText="1"/>
    </xf>
    <xf numFmtId="0" fontId="142" fillId="44" borderId="54" xfId="2673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9" fontId="130" fillId="0" borderId="65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0" fontId="4" fillId="34" borderId="70" xfId="2670" applyFill="1" applyBorder="1" applyAlignment="1">
      <alignment horizontal="center" vertical="center"/>
    </xf>
    <xf numFmtId="0" fontId="134" fillId="0" borderId="71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4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7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37" fontId="147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0" fillId="33" borderId="7" xfId="1450" applyFont="1" applyFill="1" applyBorder="1" applyAlignment="1">
      <alignment horizontal="center"/>
    </xf>
    <xf numFmtId="0" fontId="110" fillId="33" borderId="41" xfId="1450" applyFont="1" applyFill="1" applyBorder="1" applyAlignment="1">
      <alignment horizontal="center"/>
    </xf>
    <xf numFmtId="0" fontId="110" fillId="33" borderId="3" xfId="1450" applyFont="1" applyFill="1" applyBorder="1" applyAlignment="1">
      <alignment horizontal="center"/>
    </xf>
    <xf numFmtId="0" fontId="110" fillId="33" borderId="39" xfId="1450" applyFont="1" applyFill="1" applyBorder="1" applyAlignment="1">
      <alignment horizontal="center"/>
    </xf>
    <xf numFmtId="0" fontId="110" fillId="33" borderId="62" xfId="1450" applyFont="1" applyFill="1" applyBorder="1" applyAlignment="1">
      <alignment horizontal="center"/>
    </xf>
    <xf numFmtId="0" fontId="110" fillId="33" borderId="63" xfId="1450" applyFont="1" applyFill="1" applyBorder="1" applyAlignment="1">
      <alignment horizontal="center"/>
    </xf>
    <xf numFmtId="0" fontId="110" fillId="33" borderId="64" xfId="1450" applyFont="1" applyFill="1" applyBorder="1" applyAlignment="1">
      <alignment horizontal="center"/>
    </xf>
    <xf numFmtId="0" fontId="110" fillId="33" borderId="65" xfId="1450" applyFont="1" applyFill="1" applyBorder="1" applyAlignment="1">
      <alignment horizontal="center"/>
    </xf>
    <xf numFmtId="15" fontId="110" fillId="33" borderId="3" xfId="1450" applyNumberFormat="1" applyFont="1" applyFill="1" applyBorder="1" applyAlignment="1">
      <alignment horizontal="center"/>
    </xf>
    <xf numFmtId="0" fontId="110" fillId="33" borderId="56" xfId="1450" applyFont="1" applyFill="1" applyBorder="1" applyAlignment="1">
      <alignment horizontal="center" vertical="center"/>
    </xf>
    <xf numFmtId="0" fontId="110" fillId="33" borderId="57" xfId="1450" applyFont="1" applyFill="1" applyBorder="1" applyAlignment="1">
      <alignment horizontal="center" vertical="center"/>
    </xf>
    <xf numFmtId="0" fontId="110" fillId="33" borderId="18" xfId="1450" applyFont="1" applyFill="1" applyBorder="1" applyAlignment="1">
      <alignment horizontal="center" vertical="center" wrapText="1"/>
    </xf>
    <xf numFmtId="0" fontId="110" fillId="33" borderId="0" xfId="1450" applyFont="1" applyFill="1" applyAlignment="1">
      <alignment horizontal="center" vertical="center" wrapText="1"/>
    </xf>
    <xf numFmtId="0" fontId="110" fillId="33" borderId="37" xfId="1450" applyFont="1" applyFill="1" applyBorder="1" applyAlignment="1">
      <alignment horizontal="center" vertical="center" wrapText="1"/>
    </xf>
    <xf numFmtId="0" fontId="115" fillId="33" borderId="95" xfId="1450" applyFont="1" applyFill="1" applyBorder="1" applyAlignment="1">
      <alignment horizontal="center" vertical="center" wrapText="1"/>
    </xf>
    <xf numFmtId="0" fontId="115" fillId="33" borderId="96" xfId="1450" applyFont="1" applyFill="1" applyBorder="1" applyAlignment="1">
      <alignment horizontal="center" vertical="center" wrapText="1"/>
    </xf>
    <xf numFmtId="0" fontId="110" fillId="33" borderId="7" xfId="1450" applyFont="1" applyFill="1" applyBorder="1" applyAlignment="1">
      <alignment horizontal="center" vertical="top" wrapText="1"/>
    </xf>
    <xf numFmtId="0" fontId="110" fillId="33" borderId="41" xfId="1450" applyFont="1" applyFill="1" applyBorder="1" applyAlignment="1">
      <alignment horizontal="center" vertical="top" wrapText="1"/>
    </xf>
    <xf numFmtId="0" fontId="111" fillId="33" borderId="38" xfId="1450" applyFont="1" applyFill="1" applyBorder="1" applyAlignment="1">
      <alignment horizontal="left" vertical="top" wrapText="1"/>
    </xf>
    <xf numFmtId="0" fontId="111" fillId="33" borderId="56" xfId="1450" applyFont="1" applyFill="1" applyBorder="1" applyAlignment="1">
      <alignment horizontal="left" vertical="top" wrapText="1"/>
    </xf>
    <xf numFmtId="0" fontId="111" fillId="33" borderId="57" xfId="1450" applyFont="1" applyFill="1" applyBorder="1" applyAlignment="1">
      <alignment horizontal="left" vertical="top" wrapText="1"/>
    </xf>
    <xf numFmtId="0" fontId="114" fillId="33" borderId="93" xfId="1450" applyFont="1" applyFill="1" applyBorder="1" applyAlignment="1">
      <alignment horizontal="center" vertical="center"/>
    </xf>
    <xf numFmtId="0" fontId="114" fillId="33" borderId="94" xfId="1450" applyFont="1" applyFill="1" applyBorder="1" applyAlignment="1">
      <alignment horizontal="center" vertical="center"/>
    </xf>
    <xf numFmtId="49" fontId="110" fillId="33" borderId="7" xfId="1450" applyNumberFormat="1" applyFont="1" applyFill="1" applyBorder="1" applyAlignment="1">
      <alignment horizontal="center" vertical="top" wrapText="1"/>
    </xf>
    <xf numFmtId="49" fontId="110" fillId="33" borderId="41" xfId="1450" applyNumberFormat="1" applyFont="1" applyFill="1" applyBorder="1" applyAlignment="1">
      <alignment horizontal="center" vertical="top" wrapText="1"/>
    </xf>
    <xf numFmtId="0" fontId="87" fillId="33" borderId="59" xfId="1450" applyFont="1" applyFill="1" applyBorder="1" applyAlignment="1">
      <alignment horizontal="center" vertical="center"/>
    </xf>
    <xf numFmtId="0" fontId="87" fillId="33" borderId="40" xfId="1450" applyFont="1" applyFill="1" applyBorder="1" applyAlignment="1">
      <alignment horizontal="center" vertical="center"/>
    </xf>
    <xf numFmtId="0" fontId="87" fillId="33" borderId="60" xfId="1450" applyFont="1" applyFill="1" applyBorder="1" applyAlignment="1">
      <alignment horizontal="center" vertical="center"/>
    </xf>
    <xf numFmtId="0" fontId="87" fillId="33" borderId="89" xfId="1450" applyFont="1" applyFill="1" applyBorder="1" applyAlignment="1">
      <alignment horizontal="center" vertical="center"/>
    </xf>
    <xf numFmtId="49" fontId="110" fillId="33" borderId="50" xfId="1450" applyNumberFormat="1" applyFont="1" applyFill="1" applyBorder="1" applyAlignment="1">
      <alignment horizontal="center" vertical="center"/>
    </xf>
    <xf numFmtId="49" fontId="110" fillId="33" borderId="41" xfId="1450" applyNumberFormat="1" applyFont="1" applyFill="1" applyBorder="1" applyAlignment="1">
      <alignment horizontal="center" vertical="center"/>
    </xf>
    <xf numFmtId="0" fontId="87" fillId="33" borderId="91" xfId="1450" applyFont="1" applyFill="1" applyBorder="1" applyAlignment="1">
      <alignment horizontal="center" vertical="center"/>
    </xf>
    <xf numFmtId="0" fontId="87" fillId="33" borderId="92" xfId="1450" applyFont="1" applyFill="1" applyBorder="1" applyAlignment="1">
      <alignment horizontal="center" vertical="center"/>
    </xf>
    <xf numFmtId="49" fontId="110" fillId="33" borderId="7" xfId="1450" applyNumberFormat="1" applyFont="1" applyFill="1" applyBorder="1" applyAlignment="1">
      <alignment horizontal="center" vertical="center"/>
    </xf>
    <xf numFmtId="0" fontId="87" fillId="33" borderId="60" xfId="1450" applyFont="1" applyFill="1" applyBorder="1" applyAlignment="1">
      <alignment horizontal="left" vertical="center"/>
    </xf>
    <xf numFmtId="0" fontId="87" fillId="33" borderId="61" xfId="1450" applyFont="1" applyFill="1" applyBorder="1" applyAlignment="1">
      <alignment horizontal="left" vertical="center"/>
    </xf>
    <xf numFmtId="0" fontId="114" fillId="33" borderId="60" xfId="1450" applyFont="1" applyFill="1" applyBorder="1" applyAlignment="1">
      <alignment horizontal="left" vertical="center"/>
    </xf>
    <xf numFmtId="0" fontId="114" fillId="33" borderId="89" xfId="1450" applyFont="1" applyFill="1" applyBorder="1" applyAlignment="1">
      <alignment horizontal="left" vertical="center"/>
    </xf>
    <xf numFmtId="0" fontId="87" fillId="33" borderId="59" xfId="1450" applyFont="1" applyFill="1" applyBorder="1" applyAlignment="1">
      <alignment horizontal="left" vertical="center"/>
    </xf>
    <xf numFmtId="0" fontId="87" fillId="33" borderId="40" xfId="1450" applyFont="1" applyFill="1" applyBorder="1" applyAlignment="1">
      <alignment horizontal="left" vertical="center"/>
    </xf>
    <xf numFmtId="49" fontId="110" fillId="33" borderId="50" xfId="1450" applyNumberFormat="1" applyFont="1" applyFill="1" applyBorder="1" applyAlignment="1">
      <alignment horizontal="left" vertical="center"/>
    </xf>
    <xf numFmtId="49" fontId="110" fillId="33" borderId="41" xfId="1450" applyNumberFormat="1" applyFont="1" applyFill="1" applyBorder="1" applyAlignment="1">
      <alignment horizontal="left" vertical="center"/>
    </xf>
    <xf numFmtId="0" fontId="110" fillId="33" borderId="50" xfId="1450" applyFont="1" applyFill="1" applyBorder="1" applyAlignment="1">
      <alignment horizontal="center" vertical="center"/>
    </xf>
    <xf numFmtId="0" fontId="110" fillId="33" borderId="41" xfId="1450" applyFont="1" applyFill="1" applyBorder="1" applyAlignment="1">
      <alignment horizontal="center" vertical="center"/>
    </xf>
    <xf numFmtId="0" fontId="87" fillId="33" borderId="61" xfId="1450" applyFont="1" applyFill="1" applyBorder="1" applyAlignment="1">
      <alignment horizontal="center" vertical="center"/>
    </xf>
    <xf numFmtId="0" fontId="128" fillId="33" borderId="60" xfId="1450" applyFont="1" applyFill="1" applyBorder="1" applyAlignment="1">
      <alignment horizontal="left" vertical="center"/>
    </xf>
    <xf numFmtId="0" fontId="128" fillId="33" borderId="61" xfId="1450" applyFont="1" applyFill="1" applyBorder="1" applyAlignment="1">
      <alignment horizontal="left" vertical="center"/>
    </xf>
    <xf numFmtId="0" fontId="110" fillId="33" borderId="56" xfId="1450" applyFont="1" applyFill="1" applyBorder="1" applyAlignment="1">
      <alignment horizontal="center"/>
    </xf>
    <xf numFmtId="0" fontId="110" fillId="33" borderId="57" xfId="1450" applyFont="1" applyFill="1" applyBorder="1" applyAlignment="1">
      <alignment horizontal="center"/>
    </xf>
    <xf numFmtId="0" fontId="111" fillId="33" borderId="18" xfId="1450" applyFont="1" applyFill="1" applyBorder="1" applyAlignment="1">
      <alignment horizontal="left"/>
    </xf>
    <xf numFmtId="0" fontId="111" fillId="33" borderId="0" xfId="1450" applyFont="1" applyFill="1" applyAlignment="1">
      <alignment horizontal="left"/>
    </xf>
    <xf numFmtId="0" fontId="111" fillId="33" borderId="37" xfId="1450" applyFont="1" applyFill="1" applyBorder="1" applyAlignment="1">
      <alignment horizontal="left"/>
    </xf>
    <xf numFmtId="0" fontId="127" fillId="33" borderId="50" xfId="1450" applyFont="1" applyFill="1" applyBorder="1" applyAlignment="1">
      <alignment horizontal="center" vertical="center"/>
    </xf>
    <xf numFmtId="0" fontId="127" fillId="33" borderId="7" xfId="1450" applyFont="1" applyFill="1" applyBorder="1" applyAlignment="1">
      <alignment horizontal="center" vertical="center"/>
    </xf>
    <xf numFmtId="0" fontId="127" fillId="33" borderId="41" xfId="1450" applyFont="1" applyFill="1" applyBorder="1" applyAlignment="1">
      <alignment horizontal="center" vertical="center"/>
    </xf>
    <xf numFmtId="0" fontId="111" fillId="33" borderId="50" xfId="1450" applyFont="1" applyFill="1" applyBorder="1" applyAlignment="1">
      <alignment horizontal="center" vertical="center"/>
    </xf>
    <xf numFmtId="0" fontId="111" fillId="33" borderId="7" xfId="1450" applyFont="1" applyFill="1" applyBorder="1" applyAlignment="1">
      <alignment horizontal="center" vertical="center"/>
    </xf>
    <xf numFmtId="0" fontId="111" fillId="33" borderId="58" xfId="1450" applyFont="1" applyFill="1" applyBorder="1" applyAlignment="1">
      <alignment horizontal="center" vertical="center"/>
    </xf>
    <xf numFmtId="0" fontId="170" fillId="0" borderId="3" xfId="2669" applyFont="1" applyBorder="1" applyAlignment="1">
      <alignment horizontal="center" vertical="center"/>
    </xf>
    <xf numFmtId="0" fontId="170" fillId="0" borderId="50" xfId="2669" applyFont="1" applyBorder="1" applyAlignment="1">
      <alignment horizontal="center" vertical="center"/>
    </xf>
    <xf numFmtId="0" fontId="170" fillId="0" borderId="41" xfId="2669" applyFont="1" applyBorder="1" applyAlignment="1">
      <alignment horizontal="center" vertical="center"/>
    </xf>
    <xf numFmtId="0" fontId="170" fillId="0" borderId="50" xfId="2669" applyFont="1" applyBorder="1" applyAlignment="1">
      <alignment horizontal="center" vertical="center" wrapText="1"/>
    </xf>
    <xf numFmtId="0" fontId="170" fillId="0" borderId="41" xfId="2669" applyFont="1" applyBorder="1" applyAlignment="1">
      <alignment horizontal="center" vertical="center" wrapText="1"/>
    </xf>
    <xf numFmtId="0" fontId="126" fillId="35" borderId="55" xfId="1450" applyFont="1" applyFill="1" applyBorder="1" applyAlignment="1">
      <alignment horizontal="center" vertical="center"/>
    </xf>
    <xf numFmtId="0" fontId="126" fillId="35" borderId="36" xfId="1450" applyFont="1" applyFill="1" applyBorder="1" applyAlignment="1">
      <alignment horizontal="center" vertical="center"/>
    </xf>
    <xf numFmtId="0" fontId="126" fillId="35" borderId="48" xfId="1450" applyFont="1" applyFill="1" applyBorder="1" applyAlignment="1">
      <alignment horizontal="center" vertical="center"/>
    </xf>
    <xf numFmtId="0" fontId="126" fillId="35" borderId="43" xfId="1450" applyFont="1" applyFill="1" applyBorder="1" applyAlignment="1">
      <alignment horizontal="center" vertical="center"/>
    </xf>
    <xf numFmtId="0" fontId="126" fillId="35" borderId="44" xfId="1450" applyFont="1" applyFill="1" applyBorder="1" applyAlignment="1">
      <alignment horizontal="center" vertical="center"/>
    </xf>
    <xf numFmtId="0" fontId="126" fillId="35" borderId="45" xfId="1450" applyFont="1" applyFill="1" applyBorder="1" applyAlignment="1">
      <alignment horizontal="center" vertical="center"/>
    </xf>
    <xf numFmtId="0" fontId="118" fillId="35" borderId="0" xfId="1451" applyFont="1" applyFill="1" applyAlignment="1">
      <alignment horizontal="center" vertical="center"/>
    </xf>
    <xf numFmtId="0" fontId="156" fillId="0" borderId="0" xfId="1451" applyFont="1" applyAlignment="1">
      <alignment horizontal="left"/>
    </xf>
    <xf numFmtId="0" fontId="118" fillId="35" borderId="26" xfId="1451" applyFont="1" applyFill="1" applyBorder="1" applyAlignment="1">
      <alignment horizontal="center" vertical="center"/>
    </xf>
    <xf numFmtId="0" fontId="118" fillId="35" borderId="36" xfId="1451" applyFont="1" applyFill="1" applyBorder="1" applyAlignment="1">
      <alignment horizontal="center" vertical="center"/>
    </xf>
    <xf numFmtId="0" fontId="118" fillId="35" borderId="48" xfId="1451" applyFont="1" applyFill="1" applyBorder="1" applyAlignment="1">
      <alignment horizontal="center" vertical="center"/>
    </xf>
    <xf numFmtId="0" fontId="118" fillId="35" borderId="28" xfId="1451" applyFont="1" applyFill="1" applyBorder="1" applyAlignment="1">
      <alignment horizontal="center" vertical="center"/>
    </xf>
    <xf numFmtId="0" fontId="118" fillId="35" borderId="37" xfId="1451" applyFont="1" applyFill="1" applyBorder="1" applyAlignment="1">
      <alignment horizontal="center" vertical="center"/>
    </xf>
    <xf numFmtId="0" fontId="118" fillId="35" borderId="34" xfId="1451" applyFont="1" applyFill="1" applyBorder="1" applyAlignment="1">
      <alignment horizontal="center" vertical="center"/>
    </xf>
    <xf numFmtId="0" fontId="118" fillId="35" borderId="19" xfId="1451" applyFont="1" applyFill="1" applyBorder="1" applyAlignment="1">
      <alignment horizontal="center" vertical="center"/>
    </xf>
    <xf numFmtId="0" fontId="118" fillId="35" borderId="31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605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605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5454421" y="14747440"/>
          <a:ext cx="76596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296D253-B5CF-0F4B-9D40-14492A610578}"/>
            </a:ext>
          </a:extLst>
        </xdr:cNvPr>
        <xdr:cNvCxnSpPr/>
      </xdr:nvCxnSpPr>
      <xdr:spPr>
        <a:xfrm flipH="1">
          <a:off x="1290707" y="541496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E43D5ED-425C-8543-90D9-39D4263AC252}"/>
            </a:ext>
          </a:extLst>
        </xdr:cNvPr>
        <xdr:cNvGrpSpPr/>
      </xdr:nvGrpSpPr>
      <xdr:grpSpPr>
        <a:xfrm>
          <a:off x="11042766" y="815040"/>
          <a:ext cx="1534175" cy="1777253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844B0651-639E-43C5-D711-0657D164636C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734E65FA-00FE-7237-AA12-07B1C8B8F61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234EF398-2C7D-1DD7-CAF9-F90F0538EC5B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144B0B48-FA78-34C4-EC2C-BDCD41C0EF5F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CDBD5184-4C65-D438-572F-273A4D3F1746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8B30A1CF-5818-C3C1-B521-FB3188C1AFF4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939F611A-BB69-9E3B-8339-E9F9F987CC4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88C8CC2A-6871-66F5-3781-F20B257265D6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49691DA0-322C-235D-05D8-1A4FC8DF7A28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71D1E2C1-0598-F77F-1347-1E927505B73B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3488DF28-3541-AB19-4AB0-02F72EF3A4F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44672EE4-0A53-9D59-5659-CA52B187F89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E7BC879A-9F22-140C-DD90-0CF467B9D59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77C7F8DB-6CF0-3F60-22ED-B27EC0C7A68D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406B268-128A-4E8A-6466-900453BC884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2A926BC1-CCA3-D8A4-2AA3-55F54047E975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A8DA3774-E399-6235-A504-107C3E68B893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644A908-D712-2320-7BEE-BBDFB62A3399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DC1CD9B-0FE2-2E16-B35A-681601CD9F8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7B0DF599-AA13-9D38-750A-27F0CC2E0822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5327B8E4-083F-35DC-6DCE-4846302E0FE1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6046FDF2-001B-ACDE-DF19-E8A6E00A837B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309BC3B7-2095-8114-9AA3-653A3122BEC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A4BEA7FE-07BA-C293-7556-AE6266BBA46D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9A11D76C-E55D-B8CA-A34D-22BC904EBB65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CA61E86E-1206-0B86-0676-FD1316C82026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646C0A98-EAF5-FBF4-267A-9C56FBB9D14B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E41459AE-1E10-9E8B-67DA-66A924854B5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1581D9D0-E0F7-780B-91CC-9D55DFABADF5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3B1E312C-E90E-36C9-D140-E110FCC43E6E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2FAFD2F9-E664-B76A-0795-40AC8C1C21D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964C3ED0-943E-6B6F-C0B2-190B3850DF5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C514F43D-45D7-0D0A-9FA1-CFF33786662B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1CCB6F3A-3973-4087-DE10-A8E0725E7F6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0A763863-4AD8-456D-F610-3D8E7C4F6F19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72D47F28-5246-ACF9-2BE7-3A4A18030FF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A085615E-EC2B-2AAF-6A8B-69E2D6FF6279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48F37152-B63C-2366-4BA7-978AA5CF076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4E59FC77-4E5A-ACA0-B99B-B38548E8C5F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4FDD5539-6062-3947-EE22-BB733775EB9D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4DB3A6A3-0748-A7EF-2363-8589694EA48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BB26CA8-15F4-0534-31AF-B9D7A2E3F6C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74B55312-A4C0-1ACC-1A6B-B34944139FF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29B681D0-A4F8-DF3D-616C-1AD0A3E9095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FDEABA2D-A66A-6FBD-D6BE-AD34EB7AFC8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95E692DB-6F46-CDD2-656E-DF26B8DFFFEA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13F0C1AE-ACAE-03A6-384F-D0104178931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8B3A36A6-0508-718F-E3C3-1D73BEFBA54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71A5EC4D-E778-B362-E943-7938A7EBB55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4876E258-B41B-737D-CFA4-3F10FB56829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D3A0E65A-6C74-8B96-6563-C9D0D1C0593D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1AAA2193-21A1-4738-7950-8DB78FE7D349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6492ECB8-F8B6-5601-BB2D-172154CED0A9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C175637C-C650-D86A-A70C-0DB83AADB5AB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F8320CC2-7BF4-F931-01DA-90C72F0C662A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39F0957E-BAFF-DB5F-C993-01D0FA893B8B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0CE7D870-AC25-7DD5-554F-01B7AB378187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E2E6C57D-193A-D858-4902-A344A9F810E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C10873EF-CCCA-58BE-622A-D0E3F0E6E08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BE01B7B4-F102-37AE-AE97-5E769E0E6195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FDAC220F-44D7-A317-3F26-21727FE19193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6AFC2961-DC13-E8D3-4B45-6A6EC8857D3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465AFE7-A157-E346-AFA0-9C3979499C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921656" y="196606"/>
          <a:ext cx="928974" cy="797606"/>
        </a:xfrm>
        <a:prstGeom prst="rect">
          <a:avLst/>
        </a:prstGeom>
      </xdr:spPr>
    </xdr:pic>
    <xdr:clientData/>
  </xdr:twoCellAnchor>
  <xdr:twoCellAnchor>
    <xdr:from>
      <xdr:col>11</xdr:col>
      <xdr:colOff>209549</xdr:colOff>
      <xdr:row>9</xdr:row>
      <xdr:rowOff>104775</xdr:rowOff>
    </xdr:from>
    <xdr:to>
      <xdr:col>12</xdr:col>
      <xdr:colOff>28574</xdr:colOff>
      <xdr:row>44</xdr:row>
      <xdr:rowOff>142876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8B1EA162-D2C7-B84F-B001-429A4B9B67FF}"/>
            </a:ext>
          </a:extLst>
        </xdr:cNvPr>
        <xdr:cNvSpPr/>
      </xdr:nvSpPr>
      <xdr:spPr>
        <a:xfrm rot="5400000">
          <a:off x="1909761" y="4043363"/>
          <a:ext cx="5359401" cy="2508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258856</xdr:colOff>
      <xdr:row>30</xdr:row>
      <xdr:rowOff>95250</xdr:rowOff>
    </xdr:from>
    <xdr:to>
      <xdr:col>13</xdr:col>
      <xdr:colOff>7552</xdr:colOff>
      <xdr:row>31</xdr:row>
      <xdr:rowOff>64736</xdr:rowOff>
    </xdr:to>
    <xdr:grpSp>
      <xdr:nvGrpSpPr>
        <xdr:cNvPr id="68" name="Group 682">
          <a:extLst>
            <a:ext uri="{FF2B5EF4-FFF2-40B4-BE49-F238E27FC236}">
              <a16:creationId xmlns:a16="http://schemas.microsoft.com/office/drawing/2014/main" id="{FD043C09-46B2-C943-A3DE-664CA282E5C5}"/>
            </a:ext>
          </a:extLst>
        </xdr:cNvPr>
        <xdr:cNvGrpSpPr>
          <a:grpSpLocks/>
        </xdr:cNvGrpSpPr>
      </xdr:nvGrpSpPr>
      <xdr:grpSpPr bwMode="auto">
        <a:xfrm>
          <a:off x="4945156" y="4667250"/>
          <a:ext cx="1804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69" name="Oval 68">
            <a:extLst>
              <a:ext uri="{FF2B5EF4-FFF2-40B4-BE49-F238E27FC236}">
                <a16:creationId xmlns:a16="http://schemas.microsoft.com/office/drawing/2014/main" id="{5B4D2831-9F36-145A-6AEF-04F1D674DE0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7B2D3B26-2309-97D4-31F1-F4D9DA49D16A}"/>
              </a:ext>
            </a:extLst>
          </xdr:cNvPr>
          <xdr:cNvCxnSpPr>
            <a:stCxn id="69" idx="1"/>
            <a:endCxn id="6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F1C76291-C3DE-96F0-1650-A217D32ED16B}"/>
              </a:ext>
            </a:extLst>
          </xdr:cNvPr>
          <xdr:cNvCxnSpPr>
            <a:stCxn id="69" idx="3"/>
            <a:endCxn id="6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66676</xdr:colOff>
      <xdr:row>28</xdr:row>
      <xdr:rowOff>58831</xdr:rowOff>
    </xdr:from>
    <xdr:to>
      <xdr:col>12</xdr:col>
      <xdr:colOff>196372</xdr:colOff>
      <xdr:row>29</xdr:row>
      <xdr:rowOff>28317</xdr:rowOff>
    </xdr:to>
    <xdr:grpSp>
      <xdr:nvGrpSpPr>
        <xdr:cNvPr id="72" name="Group 682">
          <a:extLst>
            <a:ext uri="{FF2B5EF4-FFF2-40B4-BE49-F238E27FC236}">
              <a16:creationId xmlns:a16="http://schemas.microsoft.com/office/drawing/2014/main" id="{A645F535-A6C6-544C-B1E2-3935B8C56650}"/>
            </a:ext>
          </a:extLst>
        </xdr:cNvPr>
        <xdr:cNvGrpSpPr>
          <a:grpSpLocks/>
        </xdr:cNvGrpSpPr>
      </xdr:nvGrpSpPr>
      <xdr:grpSpPr bwMode="auto">
        <a:xfrm>
          <a:off x="4752976" y="4338731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19AC1CB8-1CA1-3FF3-7E83-0237416B18D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53A56154-BC49-2DDF-D592-130546C1228B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244726E2-0923-AA78-7FB4-5F54D38B92AC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87406</xdr:colOff>
      <xdr:row>20</xdr:row>
      <xdr:rowOff>49306</xdr:rowOff>
    </xdr:from>
    <xdr:to>
      <xdr:col>12</xdr:col>
      <xdr:colOff>217102</xdr:colOff>
      <xdr:row>21</xdr:row>
      <xdr:rowOff>18792</xdr:rowOff>
    </xdr:to>
    <xdr:grpSp>
      <xdr:nvGrpSpPr>
        <xdr:cNvPr id="76" name="Group 682">
          <a:extLst>
            <a:ext uri="{FF2B5EF4-FFF2-40B4-BE49-F238E27FC236}">
              <a16:creationId xmlns:a16="http://schemas.microsoft.com/office/drawing/2014/main" id="{4C304289-CB1A-C948-890A-1594DBC71B6E}"/>
            </a:ext>
          </a:extLst>
        </xdr:cNvPr>
        <xdr:cNvGrpSpPr>
          <a:grpSpLocks/>
        </xdr:cNvGrpSpPr>
      </xdr:nvGrpSpPr>
      <xdr:grpSpPr bwMode="auto">
        <a:xfrm>
          <a:off x="4773706" y="3110006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23F3203B-74C4-477E-2D70-8E5338AD526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20017CB1-1587-DA28-A8CC-A783076B2B85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A6D0CD82-30A7-03F1-DBB4-DD9FD89919A2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80" name="Group 2">
          <a:extLst>
            <a:ext uri="{FF2B5EF4-FFF2-40B4-BE49-F238E27FC236}">
              <a16:creationId xmlns:a16="http://schemas.microsoft.com/office/drawing/2014/main" id="{70BFB734-EC61-5546-807F-4A87D4923621}"/>
            </a:ext>
          </a:extLst>
        </xdr:cNvPr>
        <xdr:cNvGrpSpPr>
          <a:grpSpLocks/>
        </xdr:cNvGrpSpPr>
      </xdr:nvGrpSpPr>
      <xdr:grpSpPr bwMode="auto">
        <a:xfrm>
          <a:off x="14102123" y="936625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9714A7E6-AD9D-6AD5-519C-420196BEAF6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49385874-2C06-234D-4358-F5F6980DB440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A404D285-B10E-B9AF-E621-4FDC14FE2CA2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4" name="Group 6">
          <a:extLst>
            <a:ext uri="{FF2B5EF4-FFF2-40B4-BE49-F238E27FC236}">
              <a16:creationId xmlns:a16="http://schemas.microsoft.com/office/drawing/2014/main" id="{2A13CFB9-ACAA-6B4D-AAC9-A049150B3E6E}"/>
            </a:ext>
          </a:extLst>
        </xdr:cNvPr>
        <xdr:cNvGrpSpPr>
          <a:grpSpLocks/>
        </xdr:cNvGrpSpPr>
      </xdr:nvGrpSpPr>
      <xdr:grpSpPr bwMode="auto">
        <a:xfrm>
          <a:off x="14676798" y="927100"/>
          <a:ext cx="203200" cy="147358"/>
          <a:chOff x="3725636" y="1945820"/>
          <a:chExt cx="153760" cy="144237"/>
        </a:xfrm>
      </xdr:grpSpPr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610DAFA0-8AFC-DC7A-1951-4272533CEA7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B67F1305-56F2-0CE7-8280-828621986578}"/>
              </a:ext>
            </a:extLst>
          </xdr:cNvPr>
          <xdr:cNvCxnSpPr>
            <a:stCxn id="85" idx="1"/>
            <a:endCxn id="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A6FBF230-D213-1128-6F8D-C3F065D34150}"/>
              </a:ext>
            </a:extLst>
          </xdr:cNvPr>
          <xdr:cNvCxnSpPr>
            <a:stCxn id="85" idx="3"/>
            <a:endCxn id="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8" name="Oval 87">
          <a:extLst>
            <a:ext uri="{FF2B5EF4-FFF2-40B4-BE49-F238E27FC236}">
              <a16:creationId xmlns:a16="http://schemas.microsoft.com/office/drawing/2014/main" id="{B903B5FD-4F70-0E46-A38B-0AA125DEF08D}"/>
            </a:ext>
          </a:extLst>
        </xdr:cNvPr>
        <xdr:cNvSpPr/>
      </xdr:nvSpPr>
      <xdr:spPr>
        <a:xfrm>
          <a:off x="14094980" y="117895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52F1901A-C515-914C-ABCA-296336F1AE38}"/>
            </a:ext>
          </a:extLst>
        </xdr:cNvPr>
        <xdr:cNvSpPr/>
      </xdr:nvSpPr>
      <xdr:spPr>
        <a:xfrm>
          <a:off x="14667274" y="1188477"/>
          <a:ext cx="2045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1E3D82BD-1A15-0D49-9BC3-01CFC438F37E}"/>
            </a:ext>
          </a:extLst>
        </xdr:cNvPr>
        <xdr:cNvCxnSpPr/>
      </xdr:nvCxnSpPr>
      <xdr:spPr>
        <a:xfrm>
          <a:off x="13995400" y="1468364"/>
          <a:ext cx="10957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31108FA8-27E6-A348-B0DB-077547A167E2}"/>
            </a:ext>
          </a:extLst>
        </xdr:cNvPr>
        <xdr:cNvCxnSpPr/>
      </xdr:nvCxnSpPr>
      <xdr:spPr>
        <a:xfrm>
          <a:off x="14009254" y="1639100"/>
          <a:ext cx="10957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E643CD36-FBC7-9446-BA2D-ACF137E4F71D}"/>
            </a:ext>
          </a:extLst>
        </xdr:cNvPr>
        <xdr:cNvCxnSpPr/>
      </xdr:nvCxnSpPr>
      <xdr:spPr>
        <a:xfrm>
          <a:off x="14005142" y="1817310"/>
          <a:ext cx="10957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52735029-EE98-254B-8F2D-07055FD80BC0}"/>
            </a:ext>
          </a:extLst>
        </xdr:cNvPr>
        <xdr:cNvCxnSpPr/>
      </xdr:nvCxnSpPr>
      <xdr:spPr>
        <a:xfrm>
          <a:off x="14018996" y="1957736"/>
          <a:ext cx="10957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4A54B07A-9FE9-E94C-9183-E877D6907211}"/>
            </a:ext>
          </a:extLst>
        </xdr:cNvPr>
        <xdr:cNvCxnSpPr/>
      </xdr:nvCxnSpPr>
      <xdr:spPr>
        <a:xfrm>
          <a:off x="14018995" y="2283624"/>
          <a:ext cx="10957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CFFBC474-F18E-124D-BD8D-2576A021A168}"/>
            </a:ext>
          </a:extLst>
        </xdr:cNvPr>
        <xdr:cNvCxnSpPr/>
      </xdr:nvCxnSpPr>
      <xdr:spPr>
        <a:xfrm>
          <a:off x="14005141" y="2121546"/>
          <a:ext cx="10957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6" name="Group 18">
          <a:extLst>
            <a:ext uri="{FF2B5EF4-FFF2-40B4-BE49-F238E27FC236}">
              <a16:creationId xmlns:a16="http://schemas.microsoft.com/office/drawing/2014/main" id="{0866259E-70B8-FA46-BEBA-341EAD3F1E3C}"/>
            </a:ext>
          </a:extLst>
        </xdr:cNvPr>
        <xdr:cNvGrpSpPr>
          <a:grpSpLocks/>
        </xdr:cNvGrpSpPr>
      </xdr:nvGrpSpPr>
      <xdr:grpSpPr bwMode="auto">
        <a:xfrm>
          <a:off x="14448198" y="2067859"/>
          <a:ext cx="152400" cy="104775"/>
          <a:chOff x="12269933" y="1884219"/>
          <a:chExt cx="148768" cy="97327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2BB28845-6CD7-96EB-7E34-40DD0E80D45E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A83FA70-1453-6F9A-7D04-7E3DD5798D27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3C94D47E-8B6C-BDF5-6DEC-C7EB04783048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100" name="Group 22">
          <a:extLst>
            <a:ext uri="{FF2B5EF4-FFF2-40B4-BE49-F238E27FC236}">
              <a16:creationId xmlns:a16="http://schemas.microsoft.com/office/drawing/2014/main" id="{9029E296-6E07-6247-8A0D-FE5AF44D9F4A}"/>
            </a:ext>
          </a:extLst>
        </xdr:cNvPr>
        <xdr:cNvGrpSpPr>
          <a:grpSpLocks/>
        </xdr:cNvGrpSpPr>
      </xdr:nvGrpSpPr>
      <xdr:grpSpPr bwMode="auto">
        <a:xfrm>
          <a:off x="14438673" y="2234267"/>
          <a:ext cx="161925" cy="95250"/>
          <a:chOff x="12262141" y="2055842"/>
          <a:chExt cx="156559" cy="95595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CDD4591-8795-A73F-D2A7-92361A3798BA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C2865CBA-916A-86DF-CEAB-8BF3A2AC662F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BD35C98D-91D4-C36C-33C7-E4712B734C9F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F19D1F5-710A-ED4D-A883-0DB10E8198DE}"/>
            </a:ext>
          </a:extLst>
        </xdr:cNvPr>
        <xdr:cNvCxnSpPr/>
      </xdr:nvCxnSpPr>
      <xdr:spPr>
        <a:xfrm>
          <a:off x="14010336" y="2449165"/>
          <a:ext cx="10957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08504E6-04A6-9340-B77E-A2E54227287C}"/>
            </a:ext>
          </a:extLst>
        </xdr:cNvPr>
        <xdr:cNvCxnSpPr/>
      </xdr:nvCxnSpPr>
      <xdr:spPr>
        <a:xfrm>
          <a:off x="14024190" y="2619901"/>
          <a:ext cx="10957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6" name="Group 28">
          <a:extLst>
            <a:ext uri="{FF2B5EF4-FFF2-40B4-BE49-F238E27FC236}">
              <a16:creationId xmlns:a16="http://schemas.microsoft.com/office/drawing/2014/main" id="{619ED729-B106-DA48-B412-02F87138985C}"/>
            </a:ext>
          </a:extLst>
        </xdr:cNvPr>
        <xdr:cNvGrpSpPr>
          <a:grpSpLocks/>
        </xdr:cNvGrpSpPr>
      </xdr:nvGrpSpPr>
      <xdr:grpSpPr bwMode="auto">
        <a:xfrm>
          <a:off x="14448198" y="2400674"/>
          <a:ext cx="190500" cy="95250"/>
          <a:chOff x="12267508" y="2212225"/>
          <a:chExt cx="192931" cy="101137"/>
        </a:xfrm>
      </xdr:grpSpPr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88229A84-CCB1-5853-2E64-A84E6D2E129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9EF9A760-398C-6E3D-9D3B-7D64B997CDBB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79AB3C67-4CC7-D4CE-B769-F7FA0821E291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E20B1C5A-2112-88F3-40A0-0C7ADAD9F344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11" name="Group 33">
          <a:extLst>
            <a:ext uri="{FF2B5EF4-FFF2-40B4-BE49-F238E27FC236}">
              <a16:creationId xmlns:a16="http://schemas.microsoft.com/office/drawing/2014/main" id="{5C29DCA1-0625-CC45-A6D1-C5B41D6269DC}"/>
            </a:ext>
          </a:extLst>
        </xdr:cNvPr>
        <xdr:cNvGrpSpPr>
          <a:grpSpLocks/>
        </xdr:cNvGrpSpPr>
      </xdr:nvGrpSpPr>
      <xdr:grpSpPr bwMode="auto">
        <a:xfrm>
          <a:off x="14448198" y="2567081"/>
          <a:ext cx="190500" cy="109258"/>
          <a:chOff x="12267336" y="2379518"/>
          <a:chExt cx="192062" cy="99752"/>
        </a:xfrm>
      </xdr:grpSpPr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473A1B73-C18F-2D70-ECF4-8E3E891AADAF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649E4E65-C3F9-DBF4-E5B9-057581FF9617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C56ADC09-E2E8-988F-2DC8-52BEAF92765A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3BC40182-0E97-E826-91FF-FB95B5ED7A93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A7D8634B-00BC-1541-AE60-46E44E784030}"/>
            </a:ext>
          </a:extLst>
        </xdr:cNvPr>
        <xdr:cNvCxnSpPr/>
      </xdr:nvCxnSpPr>
      <xdr:spPr>
        <a:xfrm>
          <a:off x="14020794" y="2962908"/>
          <a:ext cx="10957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33FA42EC-EE88-1943-A65E-0AEB2B7D834A}"/>
            </a:ext>
          </a:extLst>
        </xdr:cNvPr>
        <xdr:cNvCxnSpPr/>
      </xdr:nvCxnSpPr>
      <xdr:spPr>
        <a:xfrm>
          <a:off x="14020794" y="2955581"/>
          <a:ext cx="10980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8" name="Isosceles Triangle 125">
          <a:extLst>
            <a:ext uri="{FF2B5EF4-FFF2-40B4-BE49-F238E27FC236}">
              <a16:creationId xmlns:a16="http://schemas.microsoft.com/office/drawing/2014/main" id="{629BF2AA-9D93-3841-B4E0-D9403CA06EB4}"/>
            </a:ext>
          </a:extLst>
        </xdr:cNvPr>
        <xdr:cNvSpPr/>
      </xdr:nvSpPr>
      <xdr:spPr>
        <a:xfrm>
          <a:off x="14189313" y="3210730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9" name="Isosceles Triangle 126">
          <a:extLst>
            <a:ext uri="{FF2B5EF4-FFF2-40B4-BE49-F238E27FC236}">
              <a16:creationId xmlns:a16="http://schemas.microsoft.com/office/drawing/2014/main" id="{B723EFC7-B04E-CA42-8DBD-0F7726068EEB}"/>
            </a:ext>
          </a:extLst>
        </xdr:cNvPr>
        <xdr:cNvSpPr/>
      </xdr:nvSpPr>
      <xdr:spPr>
        <a:xfrm>
          <a:off x="14700243" y="3216592"/>
          <a:ext cx="2193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20" name="Group 467">
          <a:extLst>
            <a:ext uri="{FF2B5EF4-FFF2-40B4-BE49-F238E27FC236}">
              <a16:creationId xmlns:a16="http://schemas.microsoft.com/office/drawing/2014/main" id="{7C9603D7-B440-0349-8E13-B145FCDE61F1}"/>
            </a:ext>
          </a:extLst>
        </xdr:cNvPr>
        <xdr:cNvGrpSpPr>
          <a:grpSpLocks/>
        </xdr:cNvGrpSpPr>
      </xdr:nvGrpSpPr>
      <xdr:grpSpPr bwMode="auto">
        <a:xfrm>
          <a:off x="14178323" y="3527425"/>
          <a:ext cx="787400" cy="304240"/>
          <a:chOff x="1312712" y="2025839"/>
          <a:chExt cx="1349013" cy="348901"/>
        </a:xfrm>
      </xdr:grpSpPr>
      <xdr:sp macro="" textlink="">
        <xdr:nvSpPr>
          <xdr:cNvPr id="121" name="Freeform 44">
            <a:extLst>
              <a:ext uri="{FF2B5EF4-FFF2-40B4-BE49-F238E27FC236}">
                <a16:creationId xmlns:a16="http://schemas.microsoft.com/office/drawing/2014/main" id="{3D1F91C8-A75C-59CB-61B9-462736D4158E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22" name="TextBox 121">
            <a:extLst>
              <a:ext uri="{FF2B5EF4-FFF2-40B4-BE49-F238E27FC236}">
                <a16:creationId xmlns:a16="http://schemas.microsoft.com/office/drawing/2014/main" id="{B7F66934-FC2B-B4A0-0F70-9E5F62808981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CF76DD2E-1E07-EA49-B2CB-D880373E2EC1}"/>
            </a:ext>
          </a:extLst>
        </xdr:cNvPr>
        <xdr:cNvSpPr txBox="1"/>
      </xdr:nvSpPr>
      <xdr:spPr>
        <a:xfrm>
          <a:off x="14108718" y="3921872"/>
          <a:ext cx="5080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47EC3269-B715-BF48-9696-5A09095AED06}"/>
            </a:ext>
          </a:extLst>
        </xdr:cNvPr>
        <xdr:cNvSpPr txBox="1"/>
      </xdr:nvSpPr>
      <xdr:spPr>
        <a:xfrm>
          <a:off x="14706839" y="3926270"/>
          <a:ext cx="5080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5" name="Straight Arrow Connector 124">
          <a:extLst>
            <a:ext uri="{FF2B5EF4-FFF2-40B4-BE49-F238E27FC236}">
              <a16:creationId xmlns:a16="http://schemas.microsoft.com/office/drawing/2014/main" id="{EB16878F-55A0-4E4C-8E44-328FDEBA28F0}"/>
            </a:ext>
          </a:extLst>
        </xdr:cNvPr>
        <xdr:cNvCxnSpPr/>
      </xdr:nvCxnSpPr>
      <xdr:spPr>
        <a:xfrm flipV="1">
          <a:off x="14233274" y="4288390"/>
          <a:ext cx="2412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1E149515-F3E4-7B4B-9DAD-396D879DEE0E}"/>
            </a:ext>
          </a:extLst>
        </xdr:cNvPr>
        <xdr:cNvCxnSpPr/>
      </xdr:nvCxnSpPr>
      <xdr:spPr>
        <a:xfrm flipV="1">
          <a:off x="14780840" y="4264944"/>
          <a:ext cx="2412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15070B8E-8112-BF4B-9D74-17F5D753DB06}"/>
            </a:ext>
          </a:extLst>
        </xdr:cNvPr>
        <xdr:cNvSpPr txBox="1"/>
      </xdr:nvSpPr>
      <xdr:spPr>
        <a:xfrm>
          <a:off x="15886473" y="2567081"/>
          <a:ext cx="7857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86406CC3-3F27-2C43-B8DA-340BD0717EC4}"/>
            </a:ext>
          </a:extLst>
        </xdr:cNvPr>
        <xdr:cNvSpPr txBox="1"/>
      </xdr:nvSpPr>
      <xdr:spPr>
        <a:xfrm>
          <a:off x="15876948" y="1117040"/>
          <a:ext cx="785744" cy="10792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9" name="Group 114">
          <a:extLst>
            <a:ext uri="{FF2B5EF4-FFF2-40B4-BE49-F238E27FC236}">
              <a16:creationId xmlns:a16="http://schemas.microsoft.com/office/drawing/2014/main" id="{A540B2F7-7870-CD4E-B178-54B3B9ED6C49}"/>
            </a:ext>
          </a:extLst>
        </xdr:cNvPr>
        <xdr:cNvGrpSpPr>
          <a:grpSpLocks/>
        </xdr:cNvGrpSpPr>
      </xdr:nvGrpSpPr>
      <xdr:grpSpPr bwMode="auto">
        <a:xfrm>
          <a:off x="14130698" y="4525870"/>
          <a:ext cx="317500" cy="144182"/>
          <a:chOff x="12001500" y="4327373"/>
          <a:chExt cx="262305" cy="151942"/>
        </a:xfrm>
      </xdr:grpSpPr>
      <xdr:sp macro="" textlink="">
        <xdr:nvSpPr>
          <xdr:cNvPr id="130" name="Isosceles Triangle 137">
            <a:extLst>
              <a:ext uri="{FF2B5EF4-FFF2-40B4-BE49-F238E27FC236}">
                <a16:creationId xmlns:a16="http://schemas.microsoft.com/office/drawing/2014/main" id="{A543DFD2-E2AD-607F-282D-5F69354DC7B5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8">
            <a:extLst>
              <a:ext uri="{FF2B5EF4-FFF2-40B4-BE49-F238E27FC236}">
                <a16:creationId xmlns:a16="http://schemas.microsoft.com/office/drawing/2014/main" id="{62B12355-3EE3-E431-E68E-98E20C7B1E8C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9">
            <a:extLst>
              <a:ext uri="{FF2B5EF4-FFF2-40B4-BE49-F238E27FC236}">
                <a16:creationId xmlns:a16="http://schemas.microsoft.com/office/drawing/2014/main" id="{EA519BA8-9150-9056-270A-CAF1310BA104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33" name="Group 118">
          <a:extLst>
            <a:ext uri="{FF2B5EF4-FFF2-40B4-BE49-F238E27FC236}">
              <a16:creationId xmlns:a16="http://schemas.microsoft.com/office/drawing/2014/main" id="{5BDBA30E-C487-E846-B743-FBB611299CF4}"/>
            </a:ext>
          </a:extLst>
        </xdr:cNvPr>
        <xdr:cNvGrpSpPr>
          <a:grpSpLocks/>
        </xdr:cNvGrpSpPr>
      </xdr:nvGrpSpPr>
      <xdr:grpSpPr bwMode="auto">
        <a:xfrm>
          <a:off x="14724423" y="4549402"/>
          <a:ext cx="298450" cy="139700"/>
          <a:chOff x="12446976" y="4345782"/>
          <a:chExt cx="251864" cy="151026"/>
        </a:xfrm>
      </xdr:grpSpPr>
      <xdr:sp macro="" textlink="">
        <xdr:nvSpPr>
          <xdr:cNvPr id="134" name="Isosceles Triangle 141">
            <a:extLst>
              <a:ext uri="{FF2B5EF4-FFF2-40B4-BE49-F238E27FC236}">
                <a16:creationId xmlns:a16="http://schemas.microsoft.com/office/drawing/2014/main" id="{3766CDC1-ABAD-B6A8-83D9-A26D9AEBD248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5" name="Isosceles Triangle 142">
            <a:extLst>
              <a:ext uri="{FF2B5EF4-FFF2-40B4-BE49-F238E27FC236}">
                <a16:creationId xmlns:a16="http://schemas.microsoft.com/office/drawing/2014/main" id="{FF1225B4-A649-4F31-53B4-BCBA24FACBD8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6" name="Isosceles Triangle 143">
            <a:extLst>
              <a:ext uri="{FF2B5EF4-FFF2-40B4-BE49-F238E27FC236}">
                <a16:creationId xmlns:a16="http://schemas.microsoft.com/office/drawing/2014/main" id="{453BA849-20C1-1C8E-D311-B57D1F951EB7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6A323AD8-6AF5-2743-9741-807703854B86}"/>
            </a:ext>
          </a:extLst>
        </xdr:cNvPr>
        <xdr:cNvSpPr txBox="1"/>
      </xdr:nvSpPr>
      <xdr:spPr>
        <a:xfrm>
          <a:off x="14676798" y="4836459"/>
          <a:ext cx="4222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11BDFD51-8895-E54E-85F4-665E3D942637}"/>
            </a:ext>
          </a:extLst>
        </xdr:cNvPr>
        <xdr:cNvSpPr txBox="1"/>
      </xdr:nvSpPr>
      <xdr:spPr>
        <a:xfrm>
          <a:off x="14064023" y="4845984"/>
          <a:ext cx="4222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9" name="Group 821">
          <a:extLst>
            <a:ext uri="{FF2B5EF4-FFF2-40B4-BE49-F238E27FC236}">
              <a16:creationId xmlns:a16="http://schemas.microsoft.com/office/drawing/2014/main" id="{4F24126A-B3A7-684F-A73A-9B16A924A021}"/>
            </a:ext>
          </a:extLst>
        </xdr:cNvPr>
        <xdr:cNvGrpSpPr>
          <a:grpSpLocks/>
        </xdr:cNvGrpSpPr>
      </xdr:nvGrpSpPr>
      <xdr:grpSpPr bwMode="auto">
        <a:xfrm>
          <a:off x="14159273" y="5221381"/>
          <a:ext cx="200025" cy="137833"/>
          <a:chOff x="11451638" y="1557067"/>
          <a:chExt cx="197304" cy="138098"/>
        </a:xfrm>
      </xdr:grpSpPr>
      <xdr:sp macro="" textlink="">
        <xdr:nvSpPr>
          <xdr:cNvPr id="140" name="TextBox 139">
            <a:extLst>
              <a:ext uri="{FF2B5EF4-FFF2-40B4-BE49-F238E27FC236}">
                <a16:creationId xmlns:a16="http://schemas.microsoft.com/office/drawing/2014/main" id="{25280C45-FC8B-7A42-860C-B810DA7746CF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8547F4EB-E7BD-0FC8-8CAF-82E52F1EFDBD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42" name="Group 827">
          <a:extLst>
            <a:ext uri="{FF2B5EF4-FFF2-40B4-BE49-F238E27FC236}">
              <a16:creationId xmlns:a16="http://schemas.microsoft.com/office/drawing/2014/main" id="{D4601183-65F4-7344-A2EC-1C3B348D727A}"/>
            </a:ext>
          </a:extLst>
        </xdr:cNvPr>
        <xdr:cNvGrpSpPr>
          <a:grpSpLocks/>
        </xdr:cNvGrpSpPr>
      </xdr:nvGrpSpPr>
      <xdr:grpSpPr bwMode="auto">
        <a:xfrm>
          <a:off x="14772048" y="5211856"/>
          <a:ext cx="241300" cy="137833"/>
          <a:chOff x="11451638" y="1557067"/>
          <a:chExt cx="197304" cy="138098"/>
        </a:xfrm>
      </xdr:grpSpPr>
      <xdr:sp macro="" textlink="">
        <xdr:nvSpPr>
          <xdr:cNvPr id="143" name="TextBox 142">
            <a:extLst>
              <a:ext uri="{FF2B5EF4-FFF2-40B4-BE49-F238E27FC236}">
                <a16:creationId xmlns:a16="http://schemas.microsoft.com/office/drawing/2014/main" id="{1EBD76EC-9271-10FF-E268-B46B0DD72FA8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84D29F5F-757C-9E05-37D2-96D54C66A3AF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0751FBB4-2097-C043-895C-3399DD4CD2C6}"/>
            </a:ext>
          </a:extLst>
        </xdr:cNvPr>
        <xdr:cNvSpPr txBox="1"/>
      </xdr:nvSpPr>
      <xdr:spPr>
        <a:xfrm>
          <a:off x="14795604" y="5490741"/>
          <a:ext cx="2481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4A146255-CD7B-4A40-8E80-C774597B8457}"/>
            </a:ext>
          </a:extLst>
        </xdr:cNvPr>
        <xdr:cNvSpPr txBox="1"/>
      </xdr:nvSpPr>
      <xdr:spPr>
        <a:xfrm>
          <a:off x="14171840" y="553409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14</xdr:col>
      <xdr:colOff>68356</xdr:colOff>
      <xdr:row>30</xdr:row>
      <xdr:rowOff>7284</xdr:rowOff>
    </xdr:from>
    <xdr:to>
      <xdr:col>16</xdr:col>
      <xdr:colOff>200025</xdr:colOff>
      <xdr:row>33</xdr:row>
      <xdr:rowOff>47625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A9541F44-A043-834E-AF79-91F30BDAD565}"/>
            </a:ext>
          </a:extLst>
        </xdr:cNvPr>
        <xdr:cNvSpPr txBox="1"/>
      </xdr:nvSpPr>
      <xdr:spPr>
        <a:xfrm>
          <a:off x="5618256" y="4579284"/>
          <a:ext cx="995269" cy="497541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br>
            <a:rPr lang="en-US" sz="800" baseline="0">
              <a:solidFill>
                <a:sysClr val="windowText" lastClr="000000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 G312-A 50KVA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</xdr:txBody>
    </xdr:sp>
    <xdr:clientData/>
  </xdr:twoCellAnchor>
  <xdr:twoCellAnchor>
    <xdr:from>
      <xdr:col>13</xdr:col>
      <xdr:colOff>110377</xdr:colOff>
      <xdr:row>30</xdr:row>
      <xdr:rowOff>83484</xdr:rowOff>
    </xdr:from>
    <xdr:to>
      <xdr:col>13</xdr:col>
      <xdr:colOff>377077</xdr:colOff>
      <xdr:row>31</xdr:row>
      <xdr:rowOff>76761</xdr:rowOff>
    </xdr:to>
    <xdr:grpSp>
      <xdr:nvGrpSpPr>
        <xdr:cNvPr id="148" name="Group 114">
          <a:extLst>
            <a:ext uri="{FF2B5EF4-FFF2-40B4-BE49-F238E27FC236}">
              <a16:creationId xmlns:a16="http://schemas.microsoft.com/office/drawing/2014/main" id="{BDBB7873-740F-A94B-9116-392A02C2A2EE}"/>
            </a:ext>
          </a:extLst>
        </xdr:cNvPr>
        <xdr:cNvGrpSpPr>
          <a:grpSpLocks/>
        </xdr:cNvGrpSpPr>
      </xdr:nvGrpSpPr>
      <xdr:grpSpPr bwMode="auto">
        <a:xfrm>
          <a:off x="5228477" y="4655484"/>
          <a:ext cx="266700" cy="145677"/>
          <a:chOff x="12001500" y="4327373"/>
          <a:chExt cx="262305" cy="151942"/>
        </a:xfrm>
      </xdr:grpSpPr>
      <xdr:sp macro="" textlink="">
        <xdr:nvSpPr>
          <xdr:cNvPr id="149" name="Isosceles Triangle 168">
            <a:extLst>
              <a:ext uri="{FF2B5EF4-FFF2-40B4-BE49-F238E27FC236}">
                <a16:creationId xmlns:a16="http://schemas.microsoft.com/office/drawing/2014/main" id="{CE1D8522-5390-41BD-2C11-C8C92602DE9B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0" name="Isosceles Triangle 169">
            <a:extLst>
              <a:ext uri="{FF2B5EF4-FFF2-40B4-BE49-F238E27FC236}">
                <a16:creationId xmlns:a16="http://schemas.microsoft.com/office/drawing/2014/main" id="{B08C82D2-7ABE-571A-5D9E-4962D94F1F7C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1" name="Isosceles Triangle 170">
            <a:extLst>
              <a:ext uri="{FF2B5EF4-FFF2-40B4-BE49-F238E27FC236}">
                <a16:creationId xmlns:a16="http://schemas.microsoft.com/office/drawing/2014/main" id="{8C0F44C2-37DC-B1F5-2A6B-57F7B6055DB1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9</xdr:col>
      <xdr:colOff>271742</xdr:colOff>
      <xdr:row>25</xdr:row>
      <xdr:rowOff>68915</xdr:rowOff>
    </xdr:from>
    <xdr:to>
      <xdr:col>11</xdr:col>
      <xdr:colOff>33617</xdr:colOff>
      <xdr:row>26</xdr:row>
      <xdr:rowOff>130548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AFEDCF4A-A02B-6144-8FAA-FC56162C8703}"/>
            </a:ext>
          </a:extLst>
        </xdr:cNvPr>
        <xdr:cNvSpPr txBox="1"/>
      </xdr:nvSpPr>
      <xdr:spPr>
        <a:xfrm>
          <a:off x="3662642" y="3891615"/>
          <a:ext cx="625475" cy="214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50KVA</a:t>
          </a:r>
        </a:p>
      </xdr:txBody>
    </xdr:sp>
    <xdr:clientData/>
  </xdr:twoCellAnchor>
  <xdr:twoCellAnchor>
    <xdr:from>
      <xdr:col>5</xdr:col>
      <xdr:colOff>171450</xdr:colOff>
      <xdr:row>29</xdr:row>
      <xdr:rowOff>0</xdr:rowOff>
    </xdr:from>
    <xdr:to>
      <xdr:col>11</xdr:col>
      <xdr:colOff>309561</xdr:colOff>
      <xdr:row>44</xdr:row>
      <xdr:rowOff>142876</xdr:rowOff>
    </xdr:to>
    <xdr:cxnSp macro="">
      <xdr:nvCxnSpPr>
        <xdr:cNvPr id="153" name="Straight Connector 152">
          <a:extLst>
            <a:ext uri="{FF2B5EF4-FFF2-40B4-BE49-F238E27FC236}">
              <a16:creationId xmlns:a16="http://schemas.microsoft.com/office/drawing/2014/main" id="{840397A0-8320-AE44-937C-3D19DAA3D3A2}"/>
            </a:ext>
          </a:extLst>
        </xdr:cNvPr>
        <xdr:cNvCxnSpPr>
          <a:endCxn id="67" idx="3"/>
        </xdr:cNvCxnSpPr>
      </xdr:nvCxnSpPr>
      <xdr:spPr>
        <a:xfrm>
          <a:off x="1835150" y="4432300"/>
          <a:ext cx="2728911" cy="2416176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85670</xdr:colOff>
      <xdr:row>29</xdr:row>
      <xdr:rowOff>10467</xdr:rowOff>
    </xdr:from>
    <xdr:to>
      <xdr:col>12</xdr:col>
      <xdr:colOff>266554</xdr:colOff>
      <xdr:row>31</xdr:row>
      <xdr:rowOff>38100</xdr:rowOff>
    </xdr:to>
    <xdr:cxnSp macro="">
      <xdr:nvCxnSpPr>
        <xdr:cNvPr id="154" name="Straight Connector 153">
          <a:extLst>
            <a:ext uri="{FF2B5EF4-FFF2-40B4-BE49-F238E27FC236}">
              <a16:creationId xmlns:a16="http://schemas.microsoft.com/office/drawing/2014/main" id="{05EC63FF-6FE1-0140-BA9E-3EB2879D2B56}"/>
            </a:ext>
          </a:extLst>
        </xdr:cNvPr>
        <xdr:cNvCxnSpPr>
          <a:stCxn id="73" idx="3"/>
        </xdr:cNvCxnSpPr>
      </xdr:nvCxnSpPr>
      <xdr:spPr>
        <a:xfrm>
          <a:off x="4771970" y="4442767"/>
          <a:ext cx="180884" cy="31973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47627</xdr:colOff>
      <xdr:row>25</xdr:row>
      <xdr:rowOff>9526</xdr:rowOff>
    </xdr:from>
    <xdr:to>
      <xdr:col>12</xdr:col>
      <xdr:colOff>142877</xdr:colOff>
      <xdr:row>26</xdr:row>
      <xdr:rowOff>47626</xdr:rowOff>
    </xdr:to>
    <xdr:grpSp>
      <xdr:nvGrpSpPr>
        <xdr:cNvPr id="155" name="Group 28">
          <a:extLst>
            <a:ext uri="{FF2B5EF4-FFF2-40B4-BE49-F238E27FC236}">
              <a16:creationId xmlns:a16="http://schemas.microsoft.com/office/drawing/2014/main" id="{C7A69D40-4E31-7E43-BB9F-3CC4F74D1017}"/>
            </a:ext>
          </a:extLst>
        </xdr:cNvPr>
        <xdr:cNvGrpSpPr>
          <a:grpSpLocks/>
        </xdr:cNvGrpSpPr>
      </xdr:nvGrpSpPr>
      <xdr:grpSpPr bwMode="auto">
        <a:xfrm rot="16535410">
          <a:off x="4686302" y="3879851"/>
          <a:ext cx="190500" cy="95250"/>
          <a:chOff x="12267508" y="2212225"/>
          <a:chExt cx="192931" cy="101137"/>
        </a:xfrm>
      </xdr:grpSpPr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32789C86-E7BB-1864-91EE-CFBA0D8E04EB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1B7D76EB-6FC5-924D-7FDE-E5A2467892C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8491C6C7-F027-8BDA-ECAA-062563BFCB1C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16CD06BE-9B7C-D885-81B7-7FA278BF587F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307322</xdr:colOff>
      <xdr:row>16</xdr:row>
      <xdr:rowOff>7004</xdr:rowOff>
    </xdr:from>
    <xdr:to>
      <xdr:col>11</xdr:col>
      <xdr:colOff>140355</xdr:colOff>
      <xdr:row>19</xdr:row>
      <xdr:rowOff>73679</xdr:rowOff>
    </xdr:to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8237F7E6-8805-3D4E-BDA0-B2EA5CEBCCF4}"/>
            </a:ext>
          </a:extLst>
        </xdr:cNvPr>
        <xdr:cNvSpPr txBox="1"/>
      </xdr:nvSpPr>
      <xdr:spPr>
        <a:xfrm rot="4201087">
          <a:off x="4000501" y="2587625"/>
          <a:ext cx="523875" cy="264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60</a:t>
          </a:r>
          <a:r>
            <a:rPr lang="en-US" sz="800" baseline="0">
              <a:solidFill>
                <a:srgbClr val="FF0000"/>
              </a:solidFill>
            </a:rPr>
            <a:t> MTR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263752</xdr:colOff>
      <xdr:row>18</xdr:row>
      <xdr:rowOff>72731</xdr:rowOff>
    </xdr:from>
    <xdr:to>
      <xdr:col>13</xdr:col>
      <xdr:colOff>122315</xdr:colOff>
      <xdr:row>25</xdr:row>
      <xdr:rowOff>68086</xdr:rowOff>
    </xdr:to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CCC37089-6883-B64F-B592-173C090F46BD}"/>
            </a:ext>
          </a:extLst>
        </xdr:cNvPr>
        <xdr:cNvSpPr txBox="1"/>
      </xdr:nvSpPr>
      <xdr:spPr>
        <a:xfrm rot="5184179">
          <a:off x="4564156" y="3214527"/>
          <a:ext cx="1062155" cy="2903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LVTC</a:t>
          </a:r>
          <a:r>
            <a:rPr lang="en-US" sz="800" baseline="0">
              <a:solidFill>
                <a:srgbClr val="FF0000"/>
              </a:solidFill>
            </a:rPr>
            <a:t> 3x70+N70 MM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0</xdr:colOff>
      <xdr:row>13</xdr:row>
      <xdr:rowOff>57150</xdr:rowOff>
    </xdr:from>
    <xdr:to>
      <xdr:col>11</xdr:col>
      <xdr:colOff>152400</xdr:colOff>
      <xdr:row>14</xdr:row>
      <xdr:rowOff>52108</xdr:rowOff>
    </xdr:to>
    <xdr:grpSp>
      <xdr:nvGrpSpPr>
        <xdr:cNvPr id="162" name="Group 6">
          <a:extLst>
            <a:ext uri="{FF2B5EF4-FFF2-40B4-BE49-F238E27FC236}">
              <a16:creationId xmlns:a16="http://schemas.microsoft.com/office/drawing/2014/main" id="{A54641D3-FADA-1540-8EA1-B19F33DA7C73}"/>
            </a:ext>
          </a:extLst>
        </xdr:cNvPr>
        <xdr:cNvGrpSpPr>
          <a:grpSpLocks/>
        </xdr:cNvGrpSpPr>
      </xdr:nvGrpSpPr>
      <xdr:grpSpPr bwMode="auto">
        <a:xfrm>
          <a:off x="4254500" y="2051050"/>
          <a:ext cx="152400" cy="147358"/>
          <a:chOff x="3725636" y="1945820"/>
          <a:chExt cx="153760" cy="144237"/>
        </a:xfrm>
      </xdr:grpSpPr>
      <xdr:sp macro="" textlink="">
        <xdr:nvSpPr>
          <xdr:cNvPr id="163" name="Oval 162">
            <a:extLst>
              <a:ext uri="{FF2B5EF4-FFF2-40B4-BE49-F238E27FC236}">
                <a16:creationId xmlns:a16="http://schemas.microsoft.com/office/drawing/2014/main" id="{EF6BF557-E990-C57D-84BE-8C544A12BED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C9D62101-93C3-D8D4-D2CC-10D972AB9D04}"/>
              </a:ext>
            </a:extLst>
          </xdr:cNvPr>
          <xdr:cNvCxnSpPr>
            <a:stCxn id="163" idx="1"/>
            <a:endCxn id="16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4404E7EB-3E05-706E-AF9A-A7D887EF7277}"/>
              </a:ext>
            </a:extLst>
          </xdr:cNvPr>
          <xdr:cNvCxnSpPr>
            <a:stCxn id="163" idx="3"/>
            <a:endCxn id="16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371475</xdr:colOff>
      <xdr:row>10</xdr:row>
      <xdr:rowOff>104775</xdr:rowOff>
    </xdr:from>
    <xdr:to>
      <xdr:col>16</xdr:col>
      <xdr:colOff>10646</xdr:colOff>
      <xdr:row>17</xdr:row>
      <xdr:rowOff>93567</xdr:rowOff>
    </xdr:to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5E3B58BF-5520-644E-88DF-05AEB7520EDF}"/>
            </a:ext>
          </a:extLst>
        </xdr:cNvPr>
        <xdr:cNvSpPr txBox="1"/>
      </xdr:nvSpPr>
      <xdr:spPr>
        <a:xfrm>
          <a:off x="5489575" y="1641475"/>
          <a:ext cx="934571" cy="105559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152400</xdr:colOff>
      <xdr:row>13</xdr:row>
      <xdr:rowOff>85725</xdr:rowOff>
    </xdr:from>
    <xdr:to>
      <xdr:col>13</xdr:col>
      <xdr:colOff>276225</xdr:colOff>
      <xdr:row>13</xdr:row>
      <xdr:rowOff>130829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536D64ED-5C71-EA4F-8EE2-BA40A74F9C53}"/>
            </a:ext>
          </a:extLst>
        </xdr:cNvPr>
        <xdr:cNvCxnSpPr>
          <a:stCxn id="163" idx="6"/>
        </xdr:cNvCxnSpPr>
      </xdr:nvCxnSpPr>
      <xdr:spPr>
        <a:xfrm flipV="1">
          <a:off x="4406900" y="2079625"/>
          <a:ext cx="987425" cy="4510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123825</xdr:colOff>
      <xdr:row>13</xdr:row>
      <xdr:rowOff>28575</xdr:rowOff>
    </xdr:from>
    <xdr:to>
      <xdr:col>12</xdr:col>
      <xdr:colOff>219075</xdr:colOff>
      <xdr:row>14</xdr:row>
      <xdr:rowOff>66675</xdr:rowOff>
    </xdr:to>
    <xdr:grpSp>
      <xdr:nvGrpSpPr>
        <xdr:cNvPr id="168" name="Group 28">
          <a:extLst>
            <a:ext uri="{FF2B5EF4-FFF2-40B4-BE49-F238E27FC236}">
              <a16:creationId xmlns:a16="http://schemas.microsoft.com/office/drawing/2014/main" id="{EBBCA16F-20E7-B749-BA99-AA8FACC1A779}"/>
            </a:ext>
          </a:extLst>
        </xdr:cNvPr>
        <xdr:cNvGrpSpPr>
          <a:grpSpLocks/>
        </xdr:cNvGrpSpPr>
      </xdr:nvGrpSpPr>
      <xdr:grpSpPr bwMode="auto">
        <a:xfrm rot="16535410">
          <a:off x="4762500" y="2070100"/>
          <a:ext cx="190500" cy="95250"/>
          <a:chOff x="12267508" y="2212225"/>
          <a:chExt cx="192931" cy="101137"/>
        </a:xfrm>
      </xdr:grpSpPr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FA4AF19E-EDC5-36EA-2F18-6CFA6588B608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33279DA6-2DC2-ACC4-46AB-60BAC5159C94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E6DEF851-1665-46AB-1A6F-B9B3B35CFE6D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7665C0CF-7CDE-9EDD-C422-9F3A50ECB6D7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285750</xdr:colOff>
      <xdr:row>12</xdr:row>
      <xdr:rowOff>142875</xdr:rowOff>
    </xdr:from>
    <xdr:to>
      <xdr:col>13</xdr:col>
      <xdr:colOff>371475</xdr:colOff>
      <xdr:row>14</xdr:row>
      <xdr:rowOff>4483</xdr:rowOff>
    </xdr:to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9A44AB51-312D-6E47-A1F4-8F49AEE47B40}"/>
            </a:ext>
          </a:extLst>
        </xdr:cNvPr>
        <xdr:cNvSpPr txBox="1"/>
      </xdr:nvSpPr>
      <xdr:spPr>
        <a:xfrm>
          <a:off x="5403850" y="1984375"/>
          <a:ext cx="85725" cy="1664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11</xdr:col>
      <xdr:colOff>85725</xdr:colOff>
      <xdr:row>12</xdr:row>
      <xdr:rowOff>28575</xdr:rowOff>
    </xdr:from>
    <xdr:to>
      <xdr:col>14</xdr:col>
      <xdr:colOff>4880</xdr:colOff>
      <xdr:row>13</xdr:row>
      <xdr:rowOff>106213</xdr:rowOff>
    </xdr:to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59BE7C0B-070C-704A-A99B-4759A9B668AC}"/>
            </a:ext>
          </a:extLst>
        </xdr:cNvPr>
        <xdr:cNvSpPr txBox="1"/>
      </xdr:nvSpPr>
      <xdr:spPr>
        <a:xfrm rot="21283869">
          <a:off x="4340225" y="1870075"/>
          <a:ext cx="1214555" cy="2300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LVTC</a:t>
          </a:r>
          <a:r>
            <a:rPr lang="en-US" sz="800" baseline="0">
              <a:solidFill>
                <a:srgbClr val="FF0000"/>
              </a:solidFill>
            </a:rPr>
            <a:t> 3x35+N35 MM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126346</xdr:colOff>
      <xdr:row>24</xdr:row>
      <xdr:rowOff>16528</xdr:rowOff>
    </xdr:from>
    <xdr:to>
      <xdr:col>11</xdr:col>
      <xdr:colOff>340379</xdr:colOff>
      <xdr:row>27</xdr:row>
      <xdr:rowOff>83203</xdr:rowOff>
    </xdr:to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88D467D0-CA71-4E4C-A37B-1731E8BD04C3}"/>
            </a:ext>
          </a:extLst>
        </xdr:cNvPr>
        <xdr:cNvSpPr txBox="1"/>
      </xdr:nvSpPr>
      <xdr:spPr>
        <a:xfrm rot="5400000">
          <a:off x="4225925" y="3841749"/>
          <a:ext cx="523875" cy="214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</a:t>
          </a:r>
          <a:r>
            <a:rPr lang="en-US" sz="800" baseline="0">
              <a:solidFill>
                <a:srgbClr val="FF0000"/>
              </a:solidFill>
            </a:rPr>
            <a:t> MTR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19050</xdr:colOff>
      <xdr:row>14</xdr:row>
      <xdr:rowOff>19050</xdr:rowOff>
    </xdr:from>
    <xdr:to>
      <xdr:col>17</xdr:col>
      <xdr:colOff>142875</xdr:colOff>
      <xdr:row>17</xdr:row>
      <xdr:rowOff>21826</xdr:rowOff>
    </xdr:to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EA78991C-F953-3F44-9AE2-FC74C9158751}"/>
            </a:ext>
          </a:extLst>
        </xdr:cNvPr>
        <xdr:cNvSpPr txBox="1"/>
      </xdr:nvSpPr>
      <xdr:spPr>
        <a:xfrm>
          <a:off x="5568950" y="2165350"/>
          <a:ext cx="1419225" cy="45997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23 KVA PASKABAYAR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4X35 mm2 = 45M</a:t>
          </a:r>
        </a:p>
      </xdr:txBody>
    </xdr:sp>
    <xdr:clientData/>
  </xdr:twoCellAnchor>
  <xdr:twoCellAnchor>
    <xdr:from>
      <xdr:col>12</xdr:col>
      <xdr:colOff>85670</xdr:colOff>
      <xdr:row>21</xdr:row>
      <xdr:rowOff>942</xdr:rowOff>
    </xdr:from>
    <xdr:to>
      <xdr:col>12</xdr:col>
      <xdr:colOff>106400</xdr:colOff>
      <xdr:row>28</xdr:row>
      <xdr:rowOff>76681</xdr:rowOff>
    </xdr:to>
    <xdr:cxnSp macro="">
      <xdr:nvCxnSpPr>
        <xdr:cNvPr id="177" name="Straight Connector 176">
          <a:extLst>
            <a:ext uri="{FF2B5EF4-FFF2-40B4-BE49-F238E27FC236}">
              <a16:creationId xmlns:a16="http://schemas.microsoft.com/office/drawing/2014/main" id="{5A3EDFDF-42BC-EB46-BDA4-93CB1F0AA9CD}"/>
            </a:ext>
          </a:extLst>
        </xdr:cNvPr>
        <xdr:cNvCxnSpPr>
          <a:stCxn id="77" idx="3"/>
          <a:endCxn id="73" idx="1"/>
        </xdr:cNvCxnSpPr>
      </xdr:nvCxnSpPr>
      <xdr:spPr>
        <a:xfrm flipH="1">
          <a:off x="4771970" y="3214042"/>
          <a:ext cx="20730" cy="114253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190501</xdr:colOff>
      <xdr:row>16</xdr:row>
      <xdr:rowOff>123824</xdr:rowOff>
    </xdr:from>
    <xdr:to>
      <xdr:col>11</xdr:col>
      <xdr:colOff>285751</xdr:colOff>
      <xdr:row>18</xdr:row>
      <xdr:rowOff>9524</xdr:rowOff>
    </xdr:to>
    <xdr:grpSp>
      <xdr:nvGrpSpPr>
        <xdr:cNvPr id="178" name="Group 28">
          <a:extLst>
            <a:ext uri="{FF2B5EF4-FFF2-40B4-BE49-F238E27FC236}">
              <a16:creationId xmlns:a16="http://schemas.microsoft.com/office/drawing/2014/main" id="{9EFFFC3E-85AB-FB42-BDC9-C8D061A20E75}"/>
            </a:ext>
          </a:extLst>
        </xdr:cNvPr>
        <xdr:cNvGrpSpPr>
          <a:grpSpLocks/>
        </xdr:cNvGrpSpPr>
      </xdr:nvGrpSpPr>
      <xdr:grpSpPr bwMode="auto">
        <a:xfrm rot="14279658">
          <a:off x="4397376" y="2622549"/>
          <a:ext cx="190500" cy="95250"/>
          <a:chOff x="12267508" y="2212225"/>
          <a:chExt cx="192931" cy="101137"/>
        </a:xfrm>
      </xdr:grpSpPr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6037B2C2-0985-F452-14F4-4C51542B8E82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642B8131-D23F-5F9E-1AAE-BB3776757B54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DB0A578D-F95E-044F-22B4-05B03F3126F8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80444B3E-B18E-4732-C7B6-E56E0C9905CA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142876</xdr:colOff>
      <xdr:row>20</xdr:row>
      <xdr:rowOff>19050</xdr:rowOff>
    </xdr:from>
    <xdr:to>
      <xdr:col>11</xdr:col>
      <xdr:colOff>352426</xdr:colOff>
      <xdr:row>21</xdr:row>
      <xdr:rowOff>142875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241BFAA9-7F03-724E-92B0-FB296DE5C80B}"/>
            </a:ext>
          </a:extLst>
        </xdr:cNvPr>
        <xdr:cNvSpPr txBox="1"/>
      </xdr:nvSpPr>
      <xdr:spPr>
        <a:xfrm>
          <a:off x="3965576" y="3079750"/>
          <a:ext cx="641350" cy="2762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9</xdr:col>
      <xdr:colOff>85725</xdr:colOff>
      <xdr:row>13</xdr:row>
      <xdr:rowOff>28575</xdr:rowOff>
    </xdr:from>
    <xdr:to>
      <xdr:col>10</xdr:col>
      <xdr:colOff>295275</xdr:colOff>
      <xdr:row>15</xdr:row>
      <xdr:rowOff>0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9D310ED5-7344-D044-AF94-C5CEE4C43D4F}"/>
            </a:ext>
          </a:extLst>
        </xdr:cNvPr>
        <xdr:cNvSpPr txBox="1"/>
      </xdr:nvSpPr>
      <xdr:spPr>
        <a:xfrm>
          <a:off x="3476625" y="2022475"/>
          <a:ext cx="641350" cy="2762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>
    <xdr:from>
      <xdr:col>11</xdr:col>
      <xdr:colOff>22318</xdr:colOff>
      <xdr:row>14</xdr:row>
      <xdr:rowOff>30528</xdr:rowOff>
    </xdr:from>
    <xdr:to>
      <xdr:col>12</xdr:col>
      <xdr:colOff>87406</xdr:colOff>
      <xdr:row>20</xdr:row>
      <xdr:rowOff>110249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3018CFC2-7BA1-3943-B77D-A894D4861571}"/>
            </a:ext>
          </a:extLst>
        </xdr:cNvPr>
        <xdr:cNvCxnSpPr>
          <a:stCxn id="163" idx="3"/>
          <a:endCxn id="77" idx="2"/>
        </xdr:cNvCxnSpPr>
      </xdr:nvCxnSpPr>
      <xdr:spPr>
        <a:xfrm>
          <a:off x="4276818" y="2176828"/>
          <a:ext cx="496888" cy="99412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196372</xdr:colOff>
      <xdr:row>21</xdr:row>
      <xdr:rowOff>942</xdr:rowOff>
    </xdr:from>
    <xdr:to>
      <xdr:col>12</xdr:col>
      <xdr:colOff>198108</xdr:colOff>
      <xdr:row>28</xdr:row>
      <xdr:rowOff>119774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BEE09236-02F2-7240-AAFC-CBB2BBF7F699}"/>
            </a:ext>
          </a:extLst>
        </xdr:cNvPr>
        <xdr:cNvCxnSpPr>
          <a:stCxn id="77" idx="5"/>
          <a:endCxn id="73" idx="6"/>
        </xdr:cNvCxnSpPr>
      </xdr:nvCxnSpPr>
      <xdr:spPr>
        <a:xfrm flipH="1">
          <a:off x="4882672" y="3214042"/>
          <a:ext cx="1736" cy="1185632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200025</xdr:colOff>
      <xdr:row>28</xdr:row>
      <xdr:rowOff>104775</xdr:rowOff>
    </xdr:from>
    <xdr:to>
      <xdr:col>12</xdr:col>
      <xdr:colOff>369558</xdr:colOff>
      <xdr:row>30</xdr:row>
      <xdr:rowOff>113100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D9C97720-D6F7-3843-90FA-89BDD9D0816C}"/>
            </a:ext>
          </a:extLst>
        </xdr:cNvPr>
        <xdr:cNvCxnSpPr>
          <a:endCxn id="69" idx="7"/>
        </xdr:cNvCxnSpPr>
      </xdr:nvCxnSpPr>
      <xdr:spPr>
        <a:xfrm>
          <a:off x="4886325" y="4384675"/>
          <a:ext cx="169533" cy="30042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163661</xdr:colOff>
      <xdr:row>13</xdr:row>
      <xdr:rowOff>133350</xdr:rowOff>
    </xdr:from>
    <xdr:to>
      <xdr:col>12</xdr:col>
      <xdr:colOff>198108</xdr:colOff>
      <xdr:row>20</xdr:row>
      <xdr:rowOff>67156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50AD1602-1583-DA4C-8F76-AC85B8EB3787}"/>
            </a:ext>
          </a:extLst>
        </xdr:cNvPr>
        <xdr:cNvCxnSpPr>
          <a:endCxn id="77" idx="7"/>
        </xdr:cNvCxnSpPr>
      </xdr:nvCxnSpPr>
      <xdr:spPr>
        <a:xfrm>
          <a:off x="4418161" y="2127250"/>
          <a:ext cx="466247" cy="1000606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</xdr:row>
      <xdr:rowOff>19050</xdr:rowOff>
    </xdr:from>
    <xdr:to>
      <xdr:col>11</xdr:col>
      <xdr:colOff>152400</xdr:colOff>
      <xdr:row>9</xdr:row>
      <xdr:rowOff>14008</xdr:rowOff>
    </xdr:to>
    <xdr:grpSp>
      <xdr:nvGrpSpPr>
        <xdr:cNvPr id="189" name="Group 6">
          <a:extLst>
            <a:ext uri="{FF2B5EF4-FFF2-40B4-BE49-F238E27FC236}">
              <a16:creationId xmlns:a16="http://schemas.microsoft.com/office/drawing/2014/main" id="{02EBB1B6-A259-1A45-BFD4-1AE21643E707}"/>
            </a:ext>
          </a:extLst>
        </xdr:cNvPr>
        <xdr:cNvGrpSpPr>
          <a:grpSpLocks/>
        </xdr:cNvGrpSpPr>
      </xdr:nvGrpSpPr>
      <xdr:grpSpPr bwMode="auto">
        <a:xfrm>
          <a:off x="4254500" y="1250950"/>
          <a:ext cx="152400" cy="147358"/>
          <a:chOff x="3725636" y="1945820"/>
          <a:chExt cx="153760" cy="144237"/>
        </a:xfrm>
      </xdr:grpSpPr>
      <xdr:sp macro="" textlink="">
        <xdr:nvSpPr>
          <xdr:cNvPr id="190" name="Oval 189">
            <a:extLst>
              <a:ext uri="{FF2B5EF4-FFF2-40B4-BE49-F238E27FC236}">
                <a16:creationId xmlns:a16="http://schemas.microsoft.com/office/drawing/2014/main" id="{E85F5596-3326-CD39-0EFE-3DDA5B712BB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24068960-8A8C-70F1-C3AE-77CC8E862066}"/>
              </a:ext>
            </a:extLst>
          </xdr:cNvPr>
          <xdr:cNvCxnSpPr>
            <a:stCxn id="190" idx="1"/>
            <a:endCxn id="19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55F3EEC6-4D81-056A-543B-B8439AE03C8E}"/>
              </a:ext>
            </a:extLst>
          </xdr:cNvPr>
          <xdr:cNvCxnSpPr>
            <a:stCxn id="190" idx="3"/>
            <a:endCxn id="19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130082</xdr:colOff>
      <xdr:row>8</xdr:row>
      <xdr:rowOff>76200</xdr:rowOff>
    </xdr:from>
    <xdr:to>
      <xdr:col>11</xdr:col>
      <xdr:colOff>152400</xdr:colOff>
      <xdr:row>13</xdr:row>
      <xdr:rowOff>78730</xdr:rowOff>
    </xdr:to>
    <xdr:cxnSp macro="">
      <xdr:nvCxnSpPr>
        <xdr:cNvPr id="193" name="Straight Connector 192">
          <a:extLst>
            <a:ext uri="{FF2B5EF4-FFF2-40B4-BE49-F238E27FC236}">
              <a16:creationId xmlns:a16="http://schemas.microsoft.com/office/drawing/2014/main" id="{643BDC3E-0285-8C41-8304-390E0F59A85D}"/>
            </a:ext>
          </a:extLst>
        </xdr:cNvPr>
        <xdr:cNvCxnSpPr>
          <a:endCxn id="163" idx="7"/>
        </xdr:cNvCxnSpPr>
      </xdr:nvCxnSpPr>
      <xdr:spPr>
        <a:xfrm flipH="1">
          <a:off x="4384582" y="1308100"/>
          <a:ext cx="22318" cy="76453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7</xdr:row>
      <xdr:rowOff>104775</xdr:rowOff>
    </xdr:from>
    <xdr:to>
      <xdr:col>10</xdr:col>
      <xdr:colOff>359020</xdr:colOff>
      <xdr:row>8</xdr:row>
      <xdr:rowOff>101931</xdr:rowOff>
    </xdr:to>
    <xdr:sp macro="" textlink="">
      <xdr:nvSpPr>
        <xdr:cNvPr id="194" name="Isosceles Triangle 156">
          <a:extLst>
            <a:ext uri="{FF2B5EF4-FFF2-40B4-BE49-F238E27FC236}">
              <a16:creationId xmlns:a16="http://schemas.microsoft.com/office/drawing/2014/main" id="{11565EC7-0069-B145-8135-4FF931B66FF2}"/>
            </a:ext>
          </a:extLst>
        </xdr:cNvPr>
        <xdr:cNvSpPr/>
      </xdr:nvSpPr>
      <xdr:spPr>
        <a:xfrm>
          <a:off x="4013200" y="1184275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12</xdr:col>
      <xdr:colOff>314325</xdr:colOff>
      <xdr:row>31</xdr:row>
      <xdr:rowOff>76200</xdr:rowOff>
    </xdr:from>
    <xdr:to>
      <xdr:col>12</xdr:col>
      <xdr:colOff>323850</xdr:colOff>
      <xdr:row>37</xdr:row>
      <xdr:rowOff>123825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672A01D3-F040-CA4B-A126-A01B50F004D2}"/>
            </a:ext>
          </a:extLst>
        </xdr:cNvPr>
        <xdr:cNvCxnSpPr/>
      </xdr:nvCxnSpPr>
      <xdr:spPr>
        <a:xfrm>
          <a:off x="5000625" y="4800600"/>
          <a:ext cx="9525" cy="9620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247650</xdr:colOff>
      <xdr:row>35</xdr:row>
      <xdr:rowOff>38100</xdr:rowOff>
    </xdr:from>
    <xdr:to>
      <xdr:col>13</xdr:col>
      <xdr:colOff>19050</xdr:colOff>
      <xdr:row>36</xdr:row>
      <xdr:rowOff>33058</xdr:rowOff>
    </xdr:to>
    <xdr:grpSp>
      <xdr:nvGrpSpPr>
        <xdr:cNvPr id="196" name="Group 6">
          <a:extLst>
            <a:ext uri="{FF2B5EF4-FFF2-40B4-BE49-F238E27FC236}">
              <a16:creationId xmlns:a16="http://schemas.microsoft.com/office/drawing/2014/main" id="{4A3951A9-361D-8E40-8021-14A328798C92}"/>
            </a:ext>
          </a:extLst>
        </xdr:cNvPr>
        <xdr:cNvGrpSpPr>
          <a:grpSpLocks/>
        </xdr:cNvGrpSpPr>
      </xdr:nvGrpSpPr>
      <xdr:grpSpPr bwMode="auto">
        <a:xfrm>
          <a:off x="4933950" y="5372100"/>
          <a:ext cx="203200" cy="147358"/>
          <a:chOff x="3725636" y="1945820"/>
          <a:chExt cx="153760" cy="144237"/>
        </a:xfrm>
      </xdr:grpSpPr>
      <xdr:sp macro="" textlink="">
        <xdr:nvSpPr>
          <xdr:cNvPr id="197" name="Oval 196">
            <a:extLst>
              <a:ext uri="{FF2B5EF4-FFF2-40B4-BE49-F238E27FC236}">
                <a16:creationId xmlns:a16="http://schemas.microsoft.com/office/drawing/2014/main" id="{1580CDAA-7879-48F5-47E7-483FD3909AF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91F25ED6-8D1B-3111-C7F0-EF3D971C101D}"/>
              </a:ext>
            </a:extLst>
          </xdr:cNvPr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A32D4B93-9EFA-B56B-AED2-08998EE87848}"/>
              </a:ext>
            </a:extLst>
          </xdr:cNvPr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104776</xdr:colOff>
      <xdr:row>29</xdr:row>
      <xdr:rowOff>66675</xdr:rowOff>
    </xdr:from>
    <xdr:to>
      <xdr:col>12</xdr:col>
      <xdr:colOff>200026</xdr:colOff>
      <xdr:row>30</xdr:row>
      <xdr:rowOff>114300</xdr:rowOff>
    </xdr:to>
    <xdr:grpSp>
      <xdr:nvGrpSpPr>
        <xdr:cNvPr id="200" name="Group 28">
          <a:extLst>
            <a:ext uri="{FF2B5EF4-FFF2-40B4-BE49-F238E27FC236}">
              <a16:creationId xmlns:a16="http://schemas.microsoft.com/office/drawing/2014/main" id="{0050C2B1-3991-B540-98E9-B92DC7D62B5E}"/>
            </a:ext>
          </a:extLst>
        </xdr:cNvPr>
        <xdr:cNvGrpSpPr>
          <a:grpSpLocks/>
        </xdr:cNvGrpSpPr>
      </xdr:nvGrpSpPr>
      <xdr:grpSpPr bwMode="auto">
        <a:xfrm rot="13874859">
          <a:off x="4745038" y="4545013"/>
          <a:ext cx="187325" cy="95250"/>
          <a:chOff x="12267508" y="2212225"/>
          <a:chExt cx="192931" cy="101137"/>
        </a:xfrm>
      </xdr:grpSpPr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31B95D0E-DA62-2721-3CE5-DEE464C4FF31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A75DAFDE-B511-A17B-A117-D69067D9C7B2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72B0B856-ABAF-FFEB-08DE-F1ACA8E3B3A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B4253E57-5826-EEF7-72F5-816E15CC1F6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114300</xdr:colOff>
      <xdr:row>28</xdr:row>
      <xdr:rowOff>0</xdr:rowOff>
    </xdr:from>
    <xdr:to>
      <xdr:col>11</xdr:col>
      <xdr:colOff>323850</xdr:colOff>
      <xdr:row>29</xdr:row>
      <xdr:rowOff>123825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BFABF0EC-D205-454B-83CC-A07C07A79093}"/>
            </a:ext>
          </a:extLst>
        </xdr:cNvPr>
        <xdr:cNvSpPr txBox="1"/>
      </xdr:nvSpPr>
      <xdr:spPr>
        <a:xfrm>
          <a:off x="3937000" y="4279900"/>
          <a:ext cx="641350" cy="2762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225135</xdr:rowOff>
    </xdr:from>
    <xdr:to>
      <xdr:col>22</xdr:col>
      <xdr:colOff>242455</xdr:colOff>
      <xdr:row>53</xdr:row>
      <xdr:rowOff>155863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17423A-11BD-2843-B259-E39661B4A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266535"/>
          <a:ext cx="13653655" cy="833812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5F9722E-C0EF-204E-BC39-6FB73254C47B}"/>
            </a:ext>
          </a:extLst>
        </xdr:cNvPr>
        <xdr:cNvSpPr/>
      </xdr:nvSpPr>
      <xdr:spPr>
        <a:xfrm>
          <a:off x="20772045" y="5483634"/>
          <a:ext cx="1619161" cy="103146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977275D-23E4-1048-BF4F-76D720B7A4FD}"/>
            </a:ext>
          </a:extLst>
        </xdr:cNvPr>
        <xdr:cNvCxnSpPr/>
      </xdr:nvCxnSpPr>
      <xdr:spPr>
        <a:xfrm>
          <a:off x="21605256" y="4614963"/>
          <a:ext cx="8283" cy="919121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8</xdr:row>
      <xdr:rowOff>0</xdr:rowOff>
    </xdr:from>
    <xdr:to>
      <xdr:col>29</xdr:col>
      <xdr:colOff>190500</xdr:colOff>
      <xdr:row>58</xdr:row>
      <xdr:rowOff>69272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E5D35-777E-534F-AF10-8F0F377E7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600" y="1231900"/>
          <a:ext cx="16776700" cy="89084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/Data%20KANTOR/Kantor%202021/PBPD/1.%20WORKING%20AREA/laporan%20FGTM/oktober%202016/Users/asus/Documents/Documents%20and%20Settings/lilik/Local%20Settings/Temporary%20Internet%20Files/OLK4E/Documents%20and%20Settings/tania%20savana.OPDIST-CAD3CA88/My%20Documents/OPDIST%20?92FF760B" TargetMode="External"/><Relationship Id="rId1" Type="http://schemas.openxmlformats.org/officeDocument/2006/relationships/externalLinkPath" Target="file:///92FF760B/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apa/Data%20Laporan/Survey%20PB/Usulan%20SKK/Master%20SKK/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Documents%20and%20Settings/Budyanto/My%20Documents/Form%20Distribusi%202006/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3.%20DATA%20AREA%20DEMAK/4.%20SPK/2.%20LELANG%202017%20-%20133/1.%20RAB%20JUN%20-%20JUL%202017/1.%20TEGOWANU/2.%20SUDAH%20DIPERIKSA/8/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hotman/DisJaya/CC/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sigep/My%20Documents/Irwan/Documents%20and%20Settings/User/My%20Documents/Copy%20of%20PRK%20AI%202008/Data%20Feeder/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unjun.baheransyah/Downloads/PD%20BANDUNGREJO.XLSX" TargetMode="External"/></Relationships>
</file>

<file path=xl/externalLinks/_rels/externalLink4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ohmatikaqoyum/Downloads/KKO%20KKF%20PD%2011-23KVA%20PUSKESMAS%20WONOSEGORO.XLSX" TargetMode="External"/><Relationship Id="rId1" Type="http://schemas.openxmlformats.org/officeDocument/2006/relationships/externalLinkPath" Target="/Users/rohmatikaqoyum/Downloads/KKO%20KKF%20PD%2011-23KVA%20PUSKESMAS%20WONOSEGORO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A/Sat/RKAP%202002/6%20Sept%202001/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Papa/Data%20Laporan/Survey%20PB/Usulan%20SKK/Master%20SKK/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GURUH/MONITORING/HAR/PFK/BP-RAB/tawar%20Oke%20Kertasari/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WINNT/Profiles/wkongsamut/Temporary%20Internet%20Files/Content.IE5/CDERGTUV/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1.%20KERJA%20KUY/1.%20SAR%20&amp;%20PP%20UP3%20DEMAK/PERMOHONAN%20PELANGGAN/PERMOHONAN%20TM/23.%20PT%20GLORY/KKF%20PT%20GLORY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6">
          <cell r="D16">
            <v>3</v>
          </cell>
          <cell r="K16">
            <v>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baseColWidth="10" defaultColWidth="9.1640625" defaultRowHeight="15"/>
  <cols>
    <col min="1" max="1" width="5.33203125" style="112" customWidth="1"/>
    <col min="2" max="2" width="5.1640625" style="113" customWidth="1"/>
    <col min="3" max="3" width="51.33203125" style="139" customWidth="1"/>
    <col min="4" max="4" width="12.33203125" style="139" customWidth="1"/>
    <col min="5" max="5" width="8.83203125" style="116" customWidth="1"/>
    <col min="6" max="6" width="12.5" style="116" customWidth="1"/>
    <col min="7" max="7" width="12.6640625" style="116" customWidth="1"/>
    <col min="8" max="8" width="20.83203125" style="117" hidden="1" customWidth="1"/>
    <col min="9" max="9" width="24.6640625" style="117" hidden="1" customWidth="1"/>
    <col min="10" max="10" width="45.6640625" style="117" hidden="1" customWidth="1"/>
    <col min="11" max="12" width="18.6640625" style="117" hidden="1" customWidth="1"/>
    <col min="13" max="16384" width="9.1640625" style="118"/>
  </cols>
  <sheetData>
    <row r="1" spans="1:12">
      <c r="C1" s="114" t="s">
        <v>1010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4" t="s">
        <v>1135</v>
      </c>
      <c r="C4" s="544"/>
      <c r="D4" s="544"/>
      <c r="E4" s="544"/>
      <c r="F4" s="544"/>
      <c r="G4" s="544"/>
      <c r="H4" s="54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45" t="s">
        <v>0</v>
      </c>
      <c r="C7" s="545" t="s">
        <v>1</v>
      </c>
      <c r="D7" s="546" t="s">
        <v>42</v>
      </c>
      <c r="E7" s="546" t="s">
        <v>43</v>
      </c>
      <c r="F7" s="546" t="s">
        <v>1136</v>
      </c>
      <c r="G7" s="547" t="s">
        <v>41</v>
      </c>
      <c r="H7" s="543" t="s">
        <v>1043</v>
      </c>
      <c r="I7" s="543" t="s">
        <v>1138</v>
      </c>
      <c r="J7" s="543" t="s">
        <v>1027</v>
      </c>
      <c r="K7" s="537" t="s">
        <v>1025</v>
      </c>
      <c r="L7" s="538"/>
    </row>
    <row r="8" spans="1:12" ht="15" customHeight="1">
      <c r="B8" s="545"/>
      <c r="C8" s="545"/>
      <c r="D8" s="546"/>
      <c r="E8" s="546"/>
      <c r="F8" s="546"/>
      <c r="G8" s="547"/>
      <c r="H8" s="543"/>
      <c r="I8" s="543"/>
      <c r="J8" s="543"/>
      <c r="K8" s="539"/>
      <c r="L8" s="540"/>
    </row>
    <row r="9" spans="1:12" ht="15" customHeight="1">
      <c r="B9" s="545"/>
      <c r="C9" s="545"/>
      <c r="D9" s="546"/>
      <c r="E9" s="546"/>
      <c r="F9" s="546"/>
      <c r="G9" s="547"/>
      <c r="H9" s="543"/>
      <c r="I9" s="543"/>
      <c r="J9" s="543"/>
      <c r="K9" s="541"/>
      <c r="L9" s="54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 ht="16">
      <c r="A11" s="112"/>
      <c r="B11" s="130" t="s">
        <v>1036</v>
      </c>
      <c r="C11" s="131" t="s">
        <v>1137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2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 ht="16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 ht="16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16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16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 ht="16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45</v>
      </c>
      <c r="G18" s="41">
        <f ca="1">IF(ISERROR(OFFSET('HARGA SATUAN'!$I$6,MATCH(C18,'HARGA SATUAN'!$C$7:$C$1492,0),0)),"",OFFSET('HARGA SATUAN'!$I$6,MATCH(C18,'HARGA SATUAN'!$C$7:$C$1492,0),0))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 ht="16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150</v>
      </c>
      <c r="G19" s="41">
        <f ca="1">IF(ISERROR(OFFSET('HARGA SATUAN'!$I$6,MATCH(C19,'HARGA SATUAN'!$C$7:$C$1492,0),0)),"",OFFSET('HARGA SATUAN'!$I$6,MATCH(C19,'HARGA SATUAN'!$C$7:$C$1492,0),0))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 ht="16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 ht="16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 ht="16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 ht="16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 ht="16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 ht="16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 ht="16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 ht="16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 ht="16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 ht="16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 ht="16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 ht="16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 ht="16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 ht="16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 ht="16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 ht="16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 ht="16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 ht="16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 ht="16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 ht="16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 ht="16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 ht="16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 ht="16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 ht="16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 ht="16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 ht="16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 ht="16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 ht="16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 ht="16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 ht="16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 ht="16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 ht="16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 ht="16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 ht="16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 ht="16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 ht="16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 ht="16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 ht="16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 ht="16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 ht="16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 ht="16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 ht="16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 ht="16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 ht="16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 ht="16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 ht="16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 ht="16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 ht="16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 ht="16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 ht="16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 ht="16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 ht="16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 ht="16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 ht="16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 ht="16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 ht="16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 ht="16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 ht="16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 ht="16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 ht="16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 ht="16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 ht="16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 ht="16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 ht="16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 ht="16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 ht="16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 ht="16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 ht="16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 ht="16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 ht="16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 ht="16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 ht="16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 ht="16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 ht="16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 ht="16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 ht="16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 ht="16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 ht="16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 ht="16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 ht="16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 ht="16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 ht="16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 ht="16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 ht="16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 ht="16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 ht="16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 ht="16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 ht="16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 ht="16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 ht="16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 ht="16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 ht="16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 ht="16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 ht="16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 ht="16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 ht="16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 ht="16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 ht="16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 ht="16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 ht="16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 ht="16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 ht="16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 ht="16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 ht="16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 ht="16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 ht="16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 ht="16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 ht="16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 ht="16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 ht="16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 ht="16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 ht="16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 ht="16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 ht="16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 ht="16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 ht="16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 ht="16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 ht="16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 ht="16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 ht="16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 ht="16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 ht="16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 ht="16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 ht="16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 ht="16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 ht="16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 ht="16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 ht="16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 ht="16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 ht="16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 ht="16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 ht="16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 ht="16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 ht="16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 ht="16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 ht="16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 ht="16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 ht="16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 ht="16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 ht="16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 ht="16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 ht="16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 ht="16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 ht="16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 ht="16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 ht="16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 ht="16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 ht="16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 ht="16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 ht="16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 ht="16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 ht="16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 ht="16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 ht="16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 ht="16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 ht="16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 ht="16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 ht="16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 ht="16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 ht="16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 ht="16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 ht="16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 ht="16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 ht="16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 ht="16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 ht="16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 ht="16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 ht="16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 ht="16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 ht="16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 ht="16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 ht="16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 ht="16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 ht="16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 ht="16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 ht="16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 ht="16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 ht="16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 ht="16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 ht="16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 ht="16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 ht="16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 ht="16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 ht="16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 ht="16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 ht="16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 ht="16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 ht="16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 ht="16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 ht="16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 ht="16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 ht="16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 ht="16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 ht="16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 ht="16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 ht="16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 ht="16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 ht="16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 ht="16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 ht="16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 ht="16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 ht="16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 ht="16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 ht="16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 ht="16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 ht="16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 ht="16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 ht="16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 ht="16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 ht="16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 ht="16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 ht="16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 ht="16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 ht="16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 ht="16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 ht="16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 ht="16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 ht="16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 ht="16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 ht="16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 ht="16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 ht="16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 ht="16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 ht="16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 ht="16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 ht="16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 ht="16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 ht="16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 ht="16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 ht="16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 ht="16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 ht="16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 ht="16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 ht="16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 ht="16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 ht="16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 ht="16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 ht="16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 ht="16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 ht="16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 ht="16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 ht="16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 ht="16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 ht="16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 ht="16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 ht="16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 ht="16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 ht="16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 ht="16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 ht="16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 ht="16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 ht="16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 ht="16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 ht="16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 ht="16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 ht="16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 ht="16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 ht="16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 ht="16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 ht="16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 ht="16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 ht="16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 ht="16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 ht="16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 ht="16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 ht="16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 ht="16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 ht="16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 ht="16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 ht="16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 ht="16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 ht="16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 ht="16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 ht="16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 ht="16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 ht="16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 ht="16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 ht="16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 ht="16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 ht="16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 ht="16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 ht="16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 ht="16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 ht="16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 ht="16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 ht="16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 ht="16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 ht="16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 ht="16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 ht="16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 ht="16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 ht="16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 ht="16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 ht="16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 ht="16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 ht="16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 ht="16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 ht="16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 ht="16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 ht="16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 ht="16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 ht="16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 ht="16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 ht="16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 ht="16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 ht="16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 ht="16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 ht="16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 ht="16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 ht="16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 ht="16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 ht="16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 ht="16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 ht="16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 ht="16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 ht="16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 ht="16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 ht="16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 ht="16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 ht="16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 ht="16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 ht="16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 ht="16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 ht="16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 ht="16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 ht="16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 ht="16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 ht="16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 ht="16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 ht="16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 ht="16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 ht="16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 ht="16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 ht="16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 ht="16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 ht="16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 ht="16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 ht="16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 ht="16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 ht="16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 ht="16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 ht="16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 ht="16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 ht="16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 ht="16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 ht="16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 ht="16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 ht="16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 ht="16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 ht="16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 ht="16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 ht="16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 ht="16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 ht="16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 ht="16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 ht="16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 ht="16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 ht="16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 ht="16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 ht="16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 ht="16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 ht="16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 ht="16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 ht="16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 ht="16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 ht="16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 ht="16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 ht="16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 ht="16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 ht="16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 ht="16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 ht="16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 ht="16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 ht="16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 ht="16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 ht="16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 ht="16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 ht="16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 ht="16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 ht="16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 ht="16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 ht="16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 ht="16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 ht="16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 ht="16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 ht="16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 ht="16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 ht="16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 ht="16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 ht="16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 ht="16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 ht="16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 ht="16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 ht="16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 ht="16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 ht="16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 ht="16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 ht="16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 ht="16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 ht="16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 ht="16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 ht="16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 ht="16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 ht="16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 ht="16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 ht="16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 ht="16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 ht="16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 ht="16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 ht="16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 ht="16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 ht="16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 ht="16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 ht="16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 ht="16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 ht="16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 ht="16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 ht="16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 ht="16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 ht="16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 ht="16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 ht="16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 ht="16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 ht="16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 ht="16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 ht="16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 ht="16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 ht="16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 ht="16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 ht="16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 ht="16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 ht="16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 ht="16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 ht="16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 ht="16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 ht="16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 ht="16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 ht="16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 ht="16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 ht="16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 ht="16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 ht="16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 ht="16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 ht="16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 ht="16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 ht="16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 ht="16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 ht="16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 ht="16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 ht="16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 ht="16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 ht="16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 ht="16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 ht="16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 ht="16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 ht="16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 ht="16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 ht="16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 ht="16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 ht="16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 ht="16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 ht="16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 ht="16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 ht="16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 ht="16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 ht="16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 ht="16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 ht="16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 ht="16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 ht="16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 ht="16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 ht="16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 ht="16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 ht="16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 ht="16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 ht="16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 ht="16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 ht="16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 ht="16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 ht="16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 ht="16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 ht="16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 ht="16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 ht="16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 ht="16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 ht="16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 ht="16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 ht="16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 ht="16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 ht="16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 ht="16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 ht="16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 ht="16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 ht="16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 ht="16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 ht="16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 ht="16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 ht="16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 ht="16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 ht="16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 ht="16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 ht="16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 ht="16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 ht="16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 ht="16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 ht="16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 ht="16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 ht="16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 ht="16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 ht="16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 ht="16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 ht="16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 ht="16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 ht="16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 ht="16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 ht="16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 ht="16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 ht="16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 ht="16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 ht="16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 ht="16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 ht="16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 ht="16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 ht="16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 ht="16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 ht="16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 ht="16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 ht="16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 ht="16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 ht="16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 ht="16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 ht="16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 ht="16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 ht="16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 ht="16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 ht="16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 ht="16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 ht="16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 ht="16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 ht="16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 ht="16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 ht="16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 ht="16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 ht="16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 ht="16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 ht="16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 ht="16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 ht="16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 ht="16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 ht="16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 ht="16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 ht="16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 ht="16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 ht="16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 ht="16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 ht="16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 ht="16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 ht="16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 ht="16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 ht="16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 ht="16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 ht="16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 ht="16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 ht="16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 ht="16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 ht="16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 ht="16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 ht="16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 ht="16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 ht="16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 ht="16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 ht="16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 ht="16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 ht="16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 ht="16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 ht="16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 ht="16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 ht="16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 ht="16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 ht="16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 ht="16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 ht="16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 ht="16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 ht="16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 ht="16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 ht="16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 ht="16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 ht="16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 ht="16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 ht="16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 ht="16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 ht="16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 ht="16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 ht="16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 ht="16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 ht="16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 ht="16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 ht="16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 ht="16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 ht="16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 ht="16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 ht="16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 ht="16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 ht="16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 ht="16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 ht="16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 ht="16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 ht="16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 ht="16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 ht="16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 ht="16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 ht="16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 ht="16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 ht="16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 ht="16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 ht="16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 ht="16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 ht="16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 ht="16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 ht="16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 ht="16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 ht="16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 ht="16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 ht="16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 ht="16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 ht="16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 ht="16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 ht="16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 ht="16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 ht="16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 ht="16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 ht="16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 ht="16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 ht="16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 ht="16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 ht="16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 ht="16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 ht="16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 ht="16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 ht="16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 ht="16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 ht="16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 ht="16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 ht="16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 ht="16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 ht="16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 ht="16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 ht="16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 ht="16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 ht="16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 ht="16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 ht="16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 ht="16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 ht="16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 ht="16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 ht="16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 ht="16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 ht="16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 ht="16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 ht="16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 ht="16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 ht="16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 ht="16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 ht="16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 ht="16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 ht="16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 ht="16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 ht="16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 ht="16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 ht="16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 ht="16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 ht="16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 ht="16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 ht="16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 ht="16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 ht="16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 ht="16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 ht="16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 ht="16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 ht="16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 ht="16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 ht="16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 ht="16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 ht="16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 ht="16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 ht="16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 ht="16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 ht="16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 ht="16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 ht="16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 ht="16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 ht="16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SUMIFS(RAB!$F$14:$F$124,RAB!$C$14:$C$124,C714)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SUMIFS(RAB!$F$14:$F$124,RAB!$C$14:$C$124,C715)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SUMIFS(RAB!$F$14:$F$124,RAB!$C$14:$C$124,C716)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SUMIFS(RAB!$F$14:$F$124,RAB!$C$14:$C$124,C717)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SUMIFS(RAB!$F$14:$F$124,RAB!$C$14:$C$124,C718)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SUMIFS(RAB!$F$14:$F$124,RAB!$C$14:$C$124,C719)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SUMIFS(RAB!$F$14:$F$124,RAB!$C$14:$C$124,C720)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SUMIFS(RAB!$F$14:$F$124,RAB!$C$14:$C$124,C721)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SUMIFS(RAB!$F$14:$F$124,RAB!$C$14:$C$124,C722)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SUMIFS(RAB!$F$14:$F$124,RAB!$C$14:$C$124,C723)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SUMIFS(RAB!$F$14:$F$124,RAB!$C$14:$C$124,C724)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SUMIFS(RAB!$F$14:$F$124,RAB!$C$14:$C$124,C725)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SUMIFS(RAB!$F$14:$F$124,RAB!$C$14:$C$124,C726)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SUMIFS(RAB!$F$14:$F$124,RAB!$C$14:$C$124,C727)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SUMIFS(RAB!$F$14:$F$124,RAB!$C$14:$C$124,C728)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SUMIFS(RAB!$F$14:$F$124,RAB!$C$14:$C$124,C729)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SUMIFS(RAB!$F$14:$F$124,RAB!$C$14:$C$124,C730)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SUMIFS(RAB!$F$14:$F$124,RAB!$C$14:$C$124,C731)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SUMIFS(RAB!$F$14:$F$124,RAB!$C$14:$C$124,C732)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SUMIFS(RAB!$F$14:$F$124,RAB!$C$14:$C$124,C733)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SUMIFS(RAB!$F$14:$F$124,RAB!$C$14:$C$124,C734)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SUMIFS(RAB!$F$14:$F$124,RAB!$C$14:$C$124,C735)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SUMIFS(RAB!$F$14:$F$124,RAB!$C$14:$C$124,C736)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SUMIFS(RAB!$F$14:$F$124,RAB!$C$14:$C$124,C737)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SUMIFS(RAB!$F$14:$F$124,RAB!$C$14:$C$124,C738)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SUMIFS(RAB!$F$14:$F$124,RAB!$C$14:$C$124,C739)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SUMIFS(RAB!$F$14:$F$124,RAB!$C$14:$C$124,C740)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SUMIFS(RAB!$F$14:$F$124,RAB!$C$14:$C$124,C741)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SUMIFS(RAB!$F$14:$F$124,RAB!$C$14:$C$124,C742)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SUMIFS(RAB!$F$14:$F$124,RAB!$C$14:$C$124,C743)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SUMIFS(RAB!$F$14:$F$124,RAB!$C$14:$C$124,C744)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SUMIFS(RAB!$F$14:$F$124,RAB!$C$14:$C$124,C745)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SUMIFS(RAB!$F$14:$F$124,RAB!$C$14:$C$124,C746)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SUMIFS(RAB!$F$14:$F$124,RAB!$C$14:$C$124,C747)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SUMIFS(RAB!$F$14:$F$124,RAB!$C$14:$C$124,C748)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SUMIFS(RAB!$F$14:$F$124,RAB!$C$14:$C$124,C749)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SUMIFS(RAB!$F$14:$F$124,RAB!$C$14:$C$124,C750)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SUMIFS(RAB!$F$14:$F$124,RAB!$C$14:$C$124,C751)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SUMIFS(RAB!$F$14:$F$124,RAB!$C$14:$C$124,C752)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SUMIFS(RAB!$F$14:$F$124,RAB!$C$14:$C$124,C753)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SUMIFS(RAB!$F$14:$F$124,RAB!$C$14:$C$124,C754)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SUMIFS(RAB!$F$14:$F$124,RAB!$C$14:$C$124,C755)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SUMIFS(RAB!$F$14:$F$124,RAB!$C$14:$C$124,C756)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SUMIFS(RAB!$F$14:$F$124,RAB!$C$14:$C$124,C757)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SUMIFS(RAB!$F$14:$F$124,RAB!$C$14:$C$124,C758)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SUMIFS(RAB!$F$14:$F$124,RAB!$C$14:$C$124,C759)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SUMIFS(RAB!$F$14:$F$124,RAB!$C$14:$C$124,C760)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SUMIFS(RAB!$F$14:$F$124,RAB!$C$14:$C$124,C761)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SUMIFS(RAB!$F$14:$F$124,RAB!$C$14:$C$124,C762)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SUMIFS(RAB!$F$14:$F$124,RAB!$C$14:$C$124,C763)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SUMIFS(RAB!$F$14:$F$124,RAB!$C$14:$C$124,C764)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SUMIFS(RAB!$F$14:$F$124,RAB!$C$14:$C$124,C765)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SUMIFS(RAB!$F$14:$F$124,RAB!$C$14:$C$124,C766)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SUMIFS(RAB!$F$14:$F$124,RAB!$C$14:$C$124,C767)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SUMIFS(RAB!$F$14:$F$124,RAB!$C$14:$C$124,C768)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SUMIFS(RAB!$F$14:$F$124,RAB!$C$14:$C$124,C769)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SUMIFS(RAB!$F$14:$F$124,RAB!$C$14:$C$124,C770)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SUMIFS(RAB!$F$14:$F$124,RAB!$C$14:$C$124,C771)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SUMIFS(RAB!$F$14:$F$124,RAB!$C$14:$C$124,C772)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SUMIFS(RAB!$F$14:$F$124,RAB!$C$14:$C$124,C773)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SUMIFS(RAB!$F$14:$F$124,RAB!$C$14:$C$124,C774)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SUMIFS(RAB!$F$14:$F$124,RAB!$C$14:$C$124,C775)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SUMIFS(RAB!$F$14:$F$124,RAB!$C$14:$C$124,C776)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SUMIFS(RAB!$F$14:$F$124,RAB!$C$14:$C$124,C777)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SUMIFS(RAB!$F$14:$F$124,RAB!$C$14:$C$124,C778)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SUMIFS(RAB!$F$14:$F$124,RAB!$C$14:$C$124,C779)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SUMIFS(RAB!$F$14:$F$124,RAB!$C$14:$C$124,C780)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SUMIFS(RAB!$F$14:$F$124,RAB!$C$14:$C$124,C781)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SUMIFS(RAB!$F$14:$F$124,RAB!$C$14:$C$124,C782)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SUMIFS(RAB!$F$14:$F$124,RAB!$C$14:$C$124,C783)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SUMIFS(RAB!$F$14:$F$124,RAB!$C$14:$C$124,C784)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SUMIFS(RAB!$F$14:$F$124,RAB!$C$14:$C$124,C785)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SUMIFS(RAB!$F$14:$F$124,RAB!$C$14:$C$124,C786)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SUMIFS(RAB!$F$14:$F$124,RAB!$C$14:$C$124,C787)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SUMIFS(RAB!$F$14:$F$124,RAB!$C$14:$C$124,C788)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SUMIFS(RAB!$F$14:$F$124,RAB!$C$14:$C$124,C789)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SUMIFS(RAB!$F$14:$F$124,RAB!$C$14:$C$124,C790)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SUMIFS(RAB!$F$14:$F$124,RAB!$C$14:$C$124,C791)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SUMIFS(RAB!$F$14:$F$124,RAB!$C$14:$C$124,C792)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SUMIFS(RAB!$F$14:$F$124,RAB!$C$14:$C$124,C793)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SUMIFS(RAB!$F$14:$F$124,RAB!$C$14:$C$124,C794)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SUMIFS(RAB!$F$14:$F$124,RAB!$C$14:$C$124,C795)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SUMIFS(RAB!$F$14:$F$124,RAB!$C$14:$C$124,C796)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SUMIFS(RAB!$F$14:$F$124,RAB!$C$14:$C$124,C797)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SUMIFS(RAB!$F$14:$F$124,RAB!$C$14:$C$124,C798)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SUMIFS(RAB!$F$14:$F$124,RAB!$C$14:$C$124,C799)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SUMIFS(RAB!$F$14:$F$124,RAB!$C$14:$C$124,C800)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SUMIFS(RAB!$F$14:$F$124,RAB!$C$14:$C$124,C801)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SUMIFS(RAB!$F$14:$F$124,RAB!$C$14:$C$124,C802)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SUMIFS(RAB!$F$14:$F$124,RAB!$C$14:$C$124,C803)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SUMIFS(RAB!$F$14:$F$124,RAB!$C$14:$C$124,C804)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SUMIFS(RAB!$F$14:$F$124,RAB!$C$14:$C$124,C805)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SUMIFS(RAB!$F$14:$F$124,RAB!$C$14:$C$124,C806)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SUMIFS(RAB!$F$14:$F$124,RAB!$C$14:$C$124,C807)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SUMIFS(RAB!$F$14:$F$124,RAB!$C$14:$C$124,C808)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SUMIFS(RAB!$F$14:$F$124,RAB!$C$14:$C$124,C809)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SUMIFS(RAB!$F$14:$F$124,RAB!$C$14:$C$124,C810)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SUMIFS(RAB!$F$14:$F$124,RAB!$C$14:$C$124,C811)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SUMIFS(RAB!$F$14:$F$124,RAB!$C$14:$C$124,C812)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SUMIFS(RAB!$F$14:$F$124,RAB!$C$14:$C$124,C813)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SUMIFS(RAB!$F$14:$F$124,RAB!$C$14:$C$124,C814)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SUMIFS(RAB!$F$14:$F$124,RAB!$C$14:$C$124,C815)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SUMIFS(RAB!$F$14:$F$124,RAB!$C$14:$C$124,C816)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SUMIFS(RAB!$F$14:$F$124,RAB!$C$14:$C$124,C817)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SUMIFS(RAB!$F$14:$F$124,RAB!$C$14:$C$124,C818)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SUMIFS(RAB!$F$14:$F$124,RAB!$C$14:$C$124,C819)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SUMIFS(RAB!$F$14:$F$124,RAB!$C$14:$C$124,C820)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SUMIFS(RAB!$F$14:$F$124,RAB!$C$14:$C$124,C821)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SUMIFS(RAB!$F$14:$F$124,RAB!$C$14:$C$124,C822)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SUMIFS(RAB!$F$14:$F$124,RAB!$C$14:$C$124,C823)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SUMIFS(RAB!$F$14:$F$124,RAB!$C$14:$C$124,C824)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SUMIFS(RAB!$F$14:$F$124,RAB!$C$14:$C$124,C825)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SUMIFS(RAB!$F$14:$F$124,RAB!$C$14:$C$124,C826)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SUMIFS(RAB!$F$14:$F$124,RAB!$C$14:$C$124,C827)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SUMIFS(RAB!$F$14:$F$124,RAB!$C$14:$C$124,C828)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SUMIFS(RAB!$F$14:$F$124,RAB!$C$14:$C$124,C829)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SUMIFS(RAB!$F$14:$F$124,RAB!$C$14:$C$124,C830)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SUMIFS(RAB!$F$14:$F$124,RAB!$C$14:$C$124,C831)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SUMIFS(RAB!$F$14:$F$124,RAB!$C$14:$C$124,C832)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SUMIFS(RAB!$F$14:$F$124,RAB!$C$14:$C$124,C833)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SUMIFS(RAB!$F$14:$F$124,RAB!$C$14:$C$124,C834)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SUMIFS(RAB!$F$14:$F$124,RAB!$C$14:$C$124,C835)</f>
        <v>45</v>
      </c>
      <c r="E835" s="26">
        <f t="shared" ca="1" si="34"/>
        <v>1</v>
      </c>
      <c r="F835" s="26">
        <f ca="1">IF(D835=0,0,SUM($E$713:E835))</f>
        <v>7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SUMIFS(RAB!$F$14:$F$124,RAB!$C$14:$C$124,C836)</f>
        <v>150</v>
      </c>
      <c r="E836" s="26">
        <f t="shared" ca="1" si="34"/>
        <v>1</v>
      </c>
      <c r="F836" s="26">
        <f ca="1">IF(D836=0,0,SUM($E$713:E836))</f>
        <v>8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SUMIFS(RAB!$F$14:$F$124,RAB!$C$14:$C$124,C837)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SUMIFS(RAB!$F$14:$F$124,RAB!$C$14:$C$124,C838)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SUMIFS(RAB!$F$14:$F$124,RAB!$C$14:$C$124,C839)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SUMIFS(RAB!$F$14:$F$124,RAB!$C$14:$C$124,C840)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SUMIFS(RAB!$F$14:$F$124,RAB!$C$14:$C$124,C841)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SUMIFS(RAB!$F$14:$F$124,RAB!$C$14:$C$124,C842)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SUMIFS(RAB!$F$14:$F$124,RAB!$C$14:$C$124,C843)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SUMIFS(RAB!$F$14:$F$124,RAB!$C$14:$C$124,C844)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SUMIFS(RAB!$F$14:$F$124,RAB!$C$14:$C$124,C845)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SUMIFS(RAB!$F$14:$F$124,RAB!$C$14:$C$124,C846)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SUMIFS(RAB!$F$14:$F$124,RAB!$C$14:$C$124,C847)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SUMIFS(RAB!$F$14:$F$124,RAB!$C$14:$C$124,C848)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SUMIFS(RAB!$F$14:$F$124,RAB!$C$14:$C$124,C849)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SUMIFS(RAB!$F$14:$F$124,RAB!$C$14:$C$124,C850)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SUMIFS(RAB!$F$14:$F$124,RAB!$C$14:$C$124,C851)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SUMIFS(RAB!$F$14:$F$124,RAB!$C$14:$C$124,C852)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SUMIFS(RAB!$F$14:$F$124,RAB!$C$14:$C$124,C853)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SUMIFS(RAB!$F$14:$F$124,RAB!$C$14:$C$124,C854)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SUMIFS(RAB!$F$14:$F$124,RAB!$C$14:$C$124,C855)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SUMIFS(RAB!$F$14:$F$124,RAB!$C$14:$C$124,C856)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SUMIFS(RAB!$F$14:$F$124,RAB!$C$14:$C$124,C857)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SUMIFS(RAB!$F$14:$F$124,RAB!$C$14:$C$124,C858)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SUMIFS(RAB!$F$14:$F$124,RAB!$C$14:$C$124,C859)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SUMIFS(RAB!$F$14:$F$124,RAB!$C$14:$C$124,C860)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SUMIFS(RAB!$F$14:$F$124,RAB!$C$14:$C$124,C861)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SUMIFS(RAB!$F$14:$F$124,RAB!$C$14:$C$124,C862)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SUMIFS(RAB!$F$14:$F$124,RAB!$C$14:$C$124,C863)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SUMIFS(RAB!$F$14:$F$124,RAB!$C$14:$C$124,C864)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SUMIFS(RAB!$F$14:$F$124,RAB!$C$14:$C$124,C865)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SUMIFS(RAB!$F$14:$F$124,RAB!$C$14:$C$124,C866)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SUMIFS(RAB!$F$14:$F$124,RAB!$C$14:$C$124,C867)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SUMIFS(RAB!$F$14:$F$124,RAB!$C$14:$C$124,C868)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SUMIFS(RAB!$F$14:$F$124,RAB!$C$14:$C$124,C869)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SUMIFS(RAB!$F$14:$F$124,RAB!$C$14:$C$124,C870)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SUMIFS(RAB!$F$14:$F$124,RAB!$C$14:$C$124,C871)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SUMIFS(RAB!$F$14:$F$124,RAB!$C$14:$C$124,C872)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SUMIFS(RAB!$F$14:$F$124,RAB!$C$14:$C$124,C873)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SUMIFS(RAB!$F$14:$F$124,RAB!$C$14:$C$124,C874)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SUMIFS(RAB!$F$14:$F$124,RAB!$C$14:$C$124,C875)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SUMIFS(RAB!$F$14:$F$124,RAB!$C$14:$C$124,C876)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SUMIFS(RAB!$F$14:$F$124,RAB!$C$14:$C$124,C877)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SUMIFS(RAB!$F$14:$F$124,RAB!$C$14:$C$124,C878)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SUMIFS(RAB!$F$14:$F$124,RAB!$C$14:$C$124,C879)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SUMIFS(RAB!$F$14:$F$124,RAB!$C$14:$C$124,C880)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SUMIFS(RAB!$F$14:$F$124,RAB!$C$14:$C$124,C881)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SUMIFS(RAB!$F$14:$F$124,RAB!$C$14:$C$124,C882)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SUMIFS(RAB!$F$14:$F$124,RAB!$C$14:$C$124,C883)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SUMIFS(RAB!$F$14:$F$124,RAB!$C$14:$C$124,C884)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SUMIFS(RAB!$F$14:$F$124,RAB!$C$14:$C$124,C885)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SUMIFS(RAB!$F$14:$F$124,RAB!$C$14:$C$124,C886)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SUMIFS(RAB!$F$14:$F$124,RAB!$C$14:$C$124,C887)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SUMIFS(RAB!$F$14:$F$124,RAB!$C$14:$C$124,C888)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SUMIFS(RAB!$F$14:$F$124,RAB!$C$14:$C$124,C889)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SUMIFS(RAB!$F$14:$F$124,RAB!$C$14:$C$124,C890)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SUMIFS(RAB!$F$14:$F$124,RAB!$C$14:$C$124,C891)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SUMIFS(RAB!$F$14:$F$124,RAB!$C$14:$C$124,C892)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SUMIFS(RAB!$F$14:$F$124,RAB!$C$14:$C$124,C893)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SUMIFS(RAB!$F$14:$F$124,RAB!$C$14:$C$124,C894)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SUMIFS(RAB!$F$14:$F$124,RAB!$C$14:$C$124,C895)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SUMIFS(RAB!$F$14:$F$124,RAB!$C$14:$C$124,C896)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SUMIFS(RAB!$F$14:$F$124,RAB!$C$14:$C$124,C897)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SUMIFS(RAB!$F$14:$F$124,RAB!$C$14:$C$124,C898)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SUMIFS(RAB!$F$14:$F$124,RAB!$C$14:$C$124,C899)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SUMIFS(RAB!$F$14:$F$124,RAB!$C$14:$C$124,C900)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SUMIFS(RAB!$F$14:$F$124,RAB!$C$14:$C$124,C901)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SUMIFS(RAB!$F$14:$F$124,RAB!$C$14:$C$124,C902)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SUMIFS(RAB!$F$14:$F$124,RAB!$C$14:$C$124,C903)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SUMIFS(RAB!$F$14:$F$124,RAB!$C$14:$C$124,C904)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SUMIFS(RAB!$F$14:$F$124,RAB!$C$14:$C$124,C905)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SUMIFS(RAB!$F$14:$F$124,RAB!$C$14:$C$124,C906)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SUMIFS(RAB!$F$14:$F$124,RAB!$C$14:$C$124,C907)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SUMIFS(RAB!$F$14:$F$124,RAB!$C$14:$C$124,C908)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SUMIFS(RAB!$F$14:$F$124,RAB!$C$14:$C$124,C909)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SUMIFS(RAB!$F$14:$F$124,RAB!$C$14:$C$124,C910)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SUMIFS(RAB!$F$14:$F$124,RAB!$C$14:$C$124,C911)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SUMIFS(RAB!$F$14:$F$124,RAB!$C$14:$C$124,C912)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SUMIFS(RAB!$F$14:$F$124,RAB!$C$14:$C$124,C913)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SUMIFS(RAB!$F$14:$F$124,RAB!$C$14:$C$124,C914)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SUMIFS(RAB!$F$14:$F$124,RAB!$C$14:$C$124,C915)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SUMIFS(RAB!$F$14:$F$124,RAB!$C$14:$C$124,C916)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SUMIFS(RAB!$F$14:$F$124,RAB!$C$14:$C$124,C917)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SUMIFS(RAB!$F$14:$F$124,RAB!$C$14:$C$124,C918)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SUMIFS(RAB!$F$14:$F$124,RAB!$C$14:$C$124,C919)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SUMIFS(RAB!$F$14:$F$124,RAB!$C$14:$C$124,C920)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SUMIFS(RAB!$F$14:$F$124,RAB!$C$14:$C$124,C921)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SUMIFS(RAB!$F$14:$F$124,RAB!$C$14:$C$124,C922)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SUMIFS(RAB!$F$14:$F$124,RAB!$C$14:$C$124,C923)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SUMIFS(RAB!$F$14:$F$124,RAB!$C$14:$C$124,C924)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SUMIFS(RAB!$F$14:$F$124,RAB!$C$14:$C$124,C925)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SUMIFS(RAB!$F$14:$F$124,RAB!$C$14:$C$124,C926)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SUMIFS(RAB!$F$14:$F$124,RAB!$C$14:$C$124,C927)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SUMIFS(RAB!$F$14:$F$124,RAB!$C$14:$C$124,C928)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SUMIFS(RAB!$F$14:$F$124,RAB!$C$14:$C$124,C929)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SUMIFS(RAB!$F$14:$F$124,RAB!$C$14:$C$124,C930)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SUMIFS(RAB!$F$14:$F$124,RAB!$C$14:$C$124,C931)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SUMIFS(RAB!$F$14:$F$124,RAB!$C$14:$C$124,C932)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SUMIFS(RAB!$F$14:$F$124,RAB!$C$14:$C$124,C933)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SUMIFS(RAB!$F$14:$F$124,RAB!$C$14:$C$124,C934)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SUMIFS(RAB!$F$14:$F$124,RAB!$C$14:$C$124,C935)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SUMIFS(RAB!$F$14:$F$124,RAB!$C$14:$C$124,C936)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SUMIFS(RAB!$F$14:$F$124,RAB!$C$14:$C$124,C937)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SUMIFS(RAB!$F$14:$F$124,RAB!$C$14:$C$124,C938)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SUMIFS(RAB!$F$14:$F$124,RAB!$C$14:$C$124,C939)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SUMIFS(RAB!$F$14:$F$124,RAB!$C$14:$C$124,C940)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SUMIFS(RAB!$F$14:$F$124,RAB!$C$14:$C$124,C941)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SUMIFS(RAB!$F$14:$F$124,RAB!$C$14:$C$124,C942)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SUMIFS(RAB!$F$14:$F$124,RAB!$C$14:$C$124,C943)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SUMIFS(RAB!$F$14:$F$124,RAB!$C$14:$C$124,C944)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SUMIFS(RAB!$F$14:$F$124,RAB!$C$14:$C$124,C945)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SUMIFS(RAB!$F$14:$F$124,RAB!$C$14:$C$124,C946)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SUMIFS(RAB!$F$14:$F$124,RAB!$C$14:$C$124,C947)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SUMIFS(RAB!$F$14:$F$124,RAB!$C$14:$C$124,C948)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SUMIFS(RAB!$F$14:$F$124,RAB!$C$14:$C$124,C949)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SUMIFS(RAB!$F$14:$F$124,RAB!$C$14:$C$124,C950)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SUMIFS(RAB!$F$14:$F$124,RAB!$C$14:$C$124,C951)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SUMIFS(RAB!$F$14:$F$124,RAB!$C$14:$C$124,C952)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SUMIFS(RAB!$F$14:$F$124,RAB!$C$14:$C$124,C953)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SUMIFS(RAB!$F$14:$F$124,RAB!$C$14:$C$124,C954)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SUMIFS(RAB!$F$14:$F$124,RAB!$C$14:$C$124,C955)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SUMIFS(RAB!$F$14:$F$124,RAB!$C$14:$C$124,C956)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SUMIFS(RAB!$F$14:$F$124,RAB!$C$14:$C$124,C957)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SUMIFS(RAB!$F$14:$F$124,RAB!$C$14:$C$124,C958)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SUMIFS(RAB!$F$14:$F$124,RAB!$C$14:$C$124,C959)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SUMIFS(RAB!$F$14:$F$124,RAB!$C$14:$C$124,C960)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SUMIFS(RAB!$F$14:$F$124,RAB!$C$14:$C$124,C961)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SUMIFS(RAB!$F$14:$F$124,RAB!$C$14:$C$124,C962)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SUMIFS(RAB!$F$14:$F$124,RAB!$C$14:$C$124,C963)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SUMIFS(RAB!$F$14:$F$124,RAB!$C$14:$C$124,C964)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SUMIFS(RAB!$F$14:$F$124,RAB!$C$14:$C$124,C965)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SUMIFS(RAB!$F$14:$F$124,RAB!$C$14:$C$124,C966)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SUMIFS(RAB!$F$14:$F$124,RAB!$C$14:$C$124,C967)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SUMIFS(RAB!$F$14:$F$124,RAB!$C$14:$C$124,C968)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SUMIFS(RAB!$F$14:$F$124,RAB!$C$14:$C$124,C969)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SUMIFS(RAB!$F$14:$F$124,RAB!$C$14:$C$124,C970)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SUMIFS(RAB!$F$14:$F$124,RAB!$C$14:$C$124,C971)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SUMIFS(RAB!$F$14:$F$124,RAB!$C$14:$C$124,C972)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SUMIFS(RAB!$F$14:$F$124,RAB!$C$14:$C$124,C973)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SUMIFS(RAB!$F$14:$F$124,RAB!$C$14:$C$124,C974)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SUMIFS(RAB!$F$14:$F$124,RAB!$C$14:$C$124,C975)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SUMIFS(RAB!$F$14:$F$124,RAB!$C$14:$C$124,C976)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SUMIFS(RAB!$F$14:$F$124,RAB!$C$14:$C$124,C977)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SUMIFS(RAB!$F$14:$F$124,RAB!$C$14:$C$124,C978)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SUMIFS(RAB!$F$14:$F$124,RAB!$C$14:$C$124,C979)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SUMIFS(RAB!$F$14:$F$124,RAB!$C$14:$C$124,C980)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SUMIFS(RAB!$F$14:$F$124,RAB!$C$14:$C$124,C981)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SUMIFS(RAB!$F$14:$F$124,RAB!$C$14:$C$124,C982)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SUMIFS(RAB!$F$14:$F$124,RAB!$C$14:$C$124,C983)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SUMIFS(RAB!$F$14:$F$124,RAB!$C$14:$C$124,C984)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SUMIFS(RAB!$F$14:$F$124,RAB!$C$14:$C$124,C985)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SUMIFS(RAB!$F$14:$F$124,RAB!$C$14:$C$124,C986)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SUMIFS(RAB!$F$14:$F$124,RAB!$C$14:$C$124,C987)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SUMIFS(RAB!$F$14:$F$124,RAB!$C$14:$C$124,C988)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SUMIFS(RAB!$F$14:$F$124,RAB!$C$14:$C$124,C989)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SUMIFS(RAB!$F$14:$F$124,RAB!$C$14:$C$124,C990)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SUMIFS(RAB!$F$14:$F$124,RAB!$C$14:$C$124,C991)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SUMIFS(RAB!$F$14:$F$124,RAB!$C$14:$C$124,C992)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SUMIFS(RAB!$F$14:$F$124,RAB!$C$14:$C$124,C993)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SUMIFS(RAB!$F$14:$F$124,RAB!$C$14:$C$124,C994)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SUMIFS(RAB!$F$14:$F$124,RAB!$C$14:$C$124,C995)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SUMIFS(RAB!$F$14:$F$124,RAB!$C$14:$C$124,C996)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SUMIFS(RAB!$F$14:$F$124,RAB!$C$14:$C$124,C997)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SUMIFS(RAB!$F$14:$F$124,RAB!$C$14:$C$124,C998)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SUMIFS(RAB!$F$14:$F$124,RAB!$C$14:$C$124,C999)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SUMIFS(RAB!$F$14:$F$124,RAB!$C$14:$C$124,C1000)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SUMIFS(RAB!$F$14:$F$124,RAB!$C$14:$C$124,C1001)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SUMIFS(RAB!$F$14:$F$124,RAB!$C$14:$C$124,C1002)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SUMIFS(RAB!$F$14:$F$124,RAB!$C$14:$C$124,C1003)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SUMIFS(RAB!$F$14:$F$124,RAB!$C$14:$C$124,C1004)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SUMIFS(RAB!$F$14:$F$124,RAB!$C$14:$C$124,C1005)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SUMIFS(RAB!$F$14:$F$124,RAB!$C$14:$C$124,C1006)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SUMIFS(RAB!$F$14:$F$124,RAB!$C$14:$C$124,C1007)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SUMIFS(RAB!$F$14:$F$124,RAB!$C$14:$C$124,C1008)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SUMIFS(RAB!$F$14:$F$124,RAB!$C$14:$C$124,C1009)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SUMIFS(RAB!$F$14:$F$124,RAB!$C$14:$C$124,C1010)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SUMIFS(RAB!$F$14:$F$124,RAB!$C$14:$C$124,C1011)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SUMIFS(RAB!$F$14:$F$124,RAB!$C$14:$C$124,C1012)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SUMIFS(RAB!$F$14:$F$124,RAB!$C$14:$C$124,C1013)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SUMIFS(RAB!$F$14:$F$124,RAB!$C$14:$C$124,C1014)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SUMIFS(RAB!$F$14:$F$124,RAB!$C$14:$C$124,C1015)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SUMIFS(RAB!$F$14:$F$124,RAB!$C$14:$C$124,C1016)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SUMIFS(RAB!$F$14:$F$124,RAB!$C$14:$C$124,C1017)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SUMIFS(RAB!$F$14:$F$124,RAB!$C$14:$C$124,C1018)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SUMIFS(RAB!$F$14:$F$124,RAB!$C$14:$C$124,C1019)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SUMIFS(RAB!$F$14:$F$124,RAB!$C$14:$C$124,C1020)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SUMIFS(RAB!$F$14:$F$124,RAB!$C$14:$C$124,C1021)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SUMIFS(RAB!$F$14:$F$124,RAB!$C$14:$C$124,C1022)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SUMIFS(RAB!$F$14:$F$124,RAB!$C$14:$C$124,C1023)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SUMIFS(RAB!$F$14:$F$124,RAB!$C$14:$C$124,C1024)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SUMIFS(RAB!$F$14:$F$124,RAB!$C$14:$C$124,C1025)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SUMIFS(RAB!$F$14:$F$124,RAB!$C$14:$C$124,C1026)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SUMIFS(RAB!$F$14:$F$124,RAB!$C$14:$C$124,C1027)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SUMIFS(RAB!$F$14:$F$124,RAB!$C$14:$C$124,C1028)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SUMIFS(RAB!$F$14:$F$124,RAB!$C$14:$C$124,C1029)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SUMIFS(RAB!$F$14:$F$124,RAB!$C$14:$C$124,C1030)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SUMIFS(RAB!$F$14:$F$124,RAB!$C$14:$C$124,C1031)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SUMIFS(RAB!$F$14:$F$124,RAB!$C$14:$C$124,C1032)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SUMIFS(RAB!$F$14:$F$124,RAB!$C$14:$C$124,C1033)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SUMIFS(RAB!$F$14:$F$124,RAB!$C$14:$C$124,C1034)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SUMIFS(RAB!$F$14:$F$124,RAB!$C$14:$C$124,C1035)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SUMIFS(RAB!$F$14:$F$124,RAB!$C$14:$C$124,C1036)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SUMIFS(RAB!$F$14:$F$124,RAB!$C$14:$C$124,C1037)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SUMIFS(RAB!$F$14:$F$124,RAB!$C$14:$C$124,C1038)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SUMIFS(RAB!$F$14:$F$124,RAB!$C$14:$C$124,C1039)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SUMIFS(RAB!$F$14:$F$124,RAB!$C$14:$C$124,C1040)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SUMIFS(RAB!$F$14:$F$124,RAB!$C$14:$C$124,C1041)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SUMIFS(RAB!$F$14:$F$124,RAB!$C$14:$C$124,C1042)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SUMIFS(RAB!$F$14:$F$124,RAB!$C$14:$C$124,C1043)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SUMIFS(RAB!$F$14:$F$124,RAB!$C$14:$C$124,C1044)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SUMIFS(RAB!$F$14:$F$124,RAB!$C$14:$C$124,C1045)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SUMIFS(RAB!$F$14:$F$124,RAB!$C$14:$C$124,C1046)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SUMIFS(RAB!$F$14:$F$124,RAB!$C$14:$C$124,C1047)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SUMIFS(RAB!$F$14:$F$124,RAB!$C$14:$C$124,C1048)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SUMIFS(RAB!$F$14:$F$124,RAB!$C$14:$C$124,C1049)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SUMIFS(RAB!$F$14:$F$124,RAB!$C$14:$C$124,C1050)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SUMIFS(RAB!$F$14:$F$124,RAB!$C$14:$C$124,C1051)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SUMIFS(RAB!$F$14:$F$124,RAB!$C$14:$C$124,C1052)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SUMIFS(RAB!$F$14:$F$124,RAB!$C$14:$C$124,C1053)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SUMIFS(RAB!$F$14:$F$124,RAB!$C$14:$C$124,C1054)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SUMIFS(RAB!$F$14:$F$124,RAB!$C$14:$C$124,C1055)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SUMIFS(RAB!$F$14:$F$124,RAB!$C$14:$C$124,C1056)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SUMIFS(RAB!$F$14:$F$124,RAB!$C$14:$C$124,C1057)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SUMIFS(RAB!$F$14:$F$124,RAB!$C$14:$C$124,C1058)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SUMIFS(RAB!$F$14:$F$124,RAB!$C$14:$C$124,C1059)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SUMIFS(RAB!$F$14:$F$124,RAB!$C$14:$C$124,C1060)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SUMIFS(RAB!$F$14:$F$124,RAB!$C$14:$C$124,C1061)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SUMIFS(RAB!$F$14:$F$124,RAB!$C$14:$C$124,C1062)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SUMIFS(RAB!$F$14:$F$124,RAB!$C$14:$C$124,C1063)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SUMIFS(RAB!$F$14:$F$124,RAB!$C$14:$C$124,C1064)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SUMIFS(RAB!$F$14:$F$124,RAB!$C$14:$C$124,C1065)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SUMIFS(RAB!$F$14:$F$124,RAB!$C$14:$C$124,C1066)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SUMIFS(RAB!$F$14:$F$124,RAB!$C$14:$C$124,C1067)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SUMIFS(RAB!$F$14:$F$124,RAB!$C$14:$C$124,C1068)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SUMIFS(RAB!$F$14:$F$124,RAB!$C$14:$C$124,C1069)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SUMIFS(RAB!$F$14:$F$124,RAB!$C$14:$C$124,C1070)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SUMIFS(RAB!$F$14:$F$124,RAB!$C$14:$C$124,C1071)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SUMIFS(RAB!$F$14:$F$124,RAB!$C$14:$C$124,C1072)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SUMIFS(RAB!$F$14:$F$124,RAB!$C$14:$C$124,C1073)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SUMIFS(RAB!$F$14:$F$124,RAB!$C$14:$C$124,C1074)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SUMIFS(RAB!$F$14:$F$124,RAB!$C$14:$C$124,C1075)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SUMIFS(RAB!$F$14:$F$124,RAB!$C$14:$C$124,C1076)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SUMIFS(RAB!$F$14:$F$124,RAB!$C$14:$C$124,C1077)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SUMIFS(RAB!$F$14:$F$124,RAB!$C$14:$C$124,C1078)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SUMIFS(RAB!$F$14:$F$124,RAB!$C$14:$C$124,C1079)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SUMIFS(RAB!$F$14:$F$124,RAB!$C$14:$C$124,C1080)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SUMIFS(RAB!$F$14:$F$124,RAB!$C$14:$C$124,C1081)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SUMIFS(RAB!$F$14:$F$124,RAB!$C$14:$C$124,C1082)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SUMIFS(RAB!$F$14:$F$124,RAB!$C$14:$C$124,C1083)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SUMIFS(RAB!$F$14:$F$124,RAB!$C$14:$C$124,C1084)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SUMIFS(RAB!$F$14:$F$124,RAB!$C$14:$C$124,C1085)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SUMIFS(RAB!$F$14:$F$124,RAB!$C$14:$C$124,C1086)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SUMIFS(RAB!$F$14:$F$124,RAB!$C$14:$C$124,C1087)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SUMIFS(RAB!$F$14:$F$124,RAB!$C$14:$C$124,C1088)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SUMIFS(RAB!$F$14:$F$124,RAB!$C$14:$C$124,C1089)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SUMIFS(RAB!$F$14:$F$124,RAB!$C$14:$C$124,C1090)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SUMIFS(RAB!$F$14:$F$124,RAB!$C$14:$C$124,C1091)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SUMIFS(RAB!$F$14:$F$124,RAB!$C$14:$C$124,C1092)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SUMIFS(RAB!$F$14:$F$124,RAB!$C$14:$C$124,C1093)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SUMIFS(RAB!$F$14:$F$124,RAB!$C$14:$C$124,C1094)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SUMIFS(RAB!$F$14:$F$124,RAB!$C$14:$C$124,C1095)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SUMIFS(RAB!$F$14:$F$124,RAB!$C$14:$C$124,C1096)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SUMIFS(RAB!$F$14:$F$124,RAB!$C$14:$C$124,C1097)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SUMIFS(RAB!$F$14:$F$124,RAB!$C$14:$C$124,C1098)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SUMIFS(RAB!$F$14:$F$124,RAB!$C$14:$C$124,C1099)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SUMIFS(RAB!$F$14:$F$124,RAB!$C$14:$C$124,C1100)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SUMIFS(RAB!$F$14:$F$124,RAB!$C$14:$C$124,C1101)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SUMIFS(RAB!$F$14:$F$124,RAB!$C$14:$C$124,C1102)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SUMIFS(RAB!$F$14:$F$124,RAB!$C$14:$C$124,C1103)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SUMIFS(RAB!$F$14:$F$124,RAB!$C$14:$C$124,C1104)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SUMIFS(RAB!$F$14:$F$124,RAB!$C$14:$C$124,C1105)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SUMIFS(RAB!$F$14:$F$124,RAB!$C$14:$C$124,C1106)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SUMIFS(RAB!$F$14:$F$124,RAB!$C$14:$C$124,C1107)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SUMIFS(RAB!$F$14:$F$124,RAB!$C$14:$C$124,C1108)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SUMIFS(RAB!$F$14:$F$124,RAB!$C$14:$C$124,C1109)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SUMIFS(RAB!$F$14:$F$124,RAB!$C$14:$C$124,C1110)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SUMIFS(RAB!$F$14:$F$124,RAB!$C$14:$C$124,C1111)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SUMIFS(RAB!$F$14:$F$124,RAB!$C$14:$C$124,C1112)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SUMIFS(RAB!$F$14:$F$124,RAB!$C$14:$C$124,C1113)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SUMIFS(RAB!$F$14:$F$124,RAB!$C$14:$C$124,C1114)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SUMIFS(RAB!$F$14:$F$124,RAB!$C$14:$C$124,C1115)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SUMIFS(RAB!$F$14:$F$124,RAB!$C$14:$C$124,C1116)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SUMIFS(RAB!$F$14:$F$124,RAB!$C$14:$C$124,C1117)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SUMIFS(RAB!$F$14:$F$124,RAB!$C$14:$C$124,C1118)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SUMIFS(RAB!$F$14:$F$124,RAB!$C$14:$C$124,C1119)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SUMIFS(RAB!$F$14:$F$124,RAB!$C$14:$C$124,C1120)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SUMIFS(RAB!$F$14:$F$124,RAB!$C$14:$C$124,C1121)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SUMIFS(RAB!$F$14:$F$124,RAB!$C$14:$C$124,C1122)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SUMIFS(RAB!$F$14:$F$124,RAB!$C$14:$C$124,C1123)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SUMIFS(RAB!$F$14:$F$124,RAB!$C$14:$C$124,C1124)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SUMIFS(RAB!$F$14:$F$124,RAB!$C$14:$C$124,C1125)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SUMIFS(RAB!$F$14:$F$124,RAB!$C$14:$C$124,C1126)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SUMIFS(RAB!$F$14:$F$124,RAB!$C$14:$C$124,C1127)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SUMIFS(RAB!$F$14:$F$124,RAB!$C$14:$C$124,C1128)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SUMIFS(RAB!$F$14:$F$124,RAB!$C$14:$C$124,C1129)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SUMIFS(RAB!$F$14:$F$124,RAB!$C$14:$C$124,C1130)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SUMIFS(RAB!$F$14:$F$124,RAB!$C$14:$C$124,C1131)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SUMIFS(RAB!$F$14:$F$124,RAB!$C$14:$C$124,C1132)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SUMIFS(RAB!$F$14:$F$124,RAB!$C$14:$C$124,C1133)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SUMIFS(RAB!$F$14:$F$124,RAB!$C$14:$C$124,C1134)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SUMIFS(RAB!$F$14:$F$124,RAB!$C$14:$C$124,C1135)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SUMIFS(RAB!$F$14:$F$124,RAB!$C$14:$C$124,C1136)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SUMIFS(RAB!$F$14:$F$124,RAB!$C$14:$C$124,C1137)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SUMIFS(RAB!$F$14:$F$124,RAB!$C$14:$C$124,C1138)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SUMIFS(RAB!$F$14:$F$124,RAB!$C$14:$C$124,C1139)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SUMIFS(RAB!$F$14:$F$124,RAB!$C$14:$C$124,C1140)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SUMIFS(RAB!$F$14:$F$124,RAB!$C$14:$C$124,C1141)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SUMIFS(RAB!$F$14:$F$124,RAB!$C$14:$C$124,C1142)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SUMIFS(RAB!$F$14:$F$124,RAB!$C$14:$C$124,C1143)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SUMIFS(RAB!$F$14:$F$124,RAB!$C$14:$C$124,C1144)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SUMIFS(RAB!$F$14:$F$124,RAB!$C$14:$C$124,C1145)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SUMIFS(RAB!$F$14:$F$124,RAB!$C$14:$C$124,C1146)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SUMIFS(RAB!$F$14:$F$124,RAB!$C$14:$C$124,C1147)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SUMIFS(RAB!$F$14:$F$124,RAB!$C$14:$C$124,C1148)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SUMIFS(RAB!$F$14:$F$124,RAB!$C$14:$C$124,C1149)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SUMIFS(RAB!$F$14:$F$124,RAB!$C$14:$C$124,C1150)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SUMIFS(RAB!$F$14:$F$124,RAB!$C$14:$C$124,C1151)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SUMIFS(RAB!$F$14:$F$124,RAB!$C$14:$C$124,C1152)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SUMIFS(RAB!$F$14:$F$124,RAB!$C$14:$C$124,C1153)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SUMIFS(RAB!$F$14:$F$124,RAB!$C$14:$C$124,C1154)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SUMIFS(RAB!$F$14:$F$124,RAB!$C$14:$C$124,C1155)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SUMIFS(RAB!$F$14:$F$124,RAB!$C$14:$C$124,C1156)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SUMIFS(RAB!$F$14:$F$124,RAB!$C$14:$C$124,C1157)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SUMIFS(RAB!$F$14:$F$124,RAB!$C$14:$C$124,C1158)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SUMIFS(RAB!$F$14:$F$124,RAB!$C$14:$C$124,C1159)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SUMIFS(RAB!$F$14:$F$124,RAB!$C$14:$C$124,C1160)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SUMIFS(RAB!$F$14:$F$124,RAB!$C$14:$C$124,C1161)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SUMIFS(RAB!$F$14:$F$124,RAB!$C$14:$C$124,C1162)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SUMIFS(RAB!$F$14:$F$124,RAB!$C$14:$C$124,C1163)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SUMIFS(RAB!$F$14:$F$124,RAB!$C$14:$C$124,C1164)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SUMIFS(RAB!$F$14:$F$124,RAB!$C$14:$C$124,C1165)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SUMIFS(RAB!$F$14:$F$124,RAB!$C$14:$C$124,C1166)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SUMIFS(RAB!$F$14:$F$124,RAB!$C$14:$C$124,C1167)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SUMIFS(RAB!$F$14:$F$124,RAB!$C$14:$C$124,C1168)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SUMIFS(RAB!$F$14:$F$124,RAB!$C$14:$C$124,C1169)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SUMIFS(RAB!$F$14:$F$124,RAB!$C$14:$C$124,C1170)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SUMIFS(RAB!$F$14:$F$124,RAB!$C$14:$C$124,C1171)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SUMIFS(RAB!$F$14:$F$124,RAB!$C$14:$C$124,C1172)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SUMIFS(RAB!$F$14:$F$124,RAB!$C$14:$C$124,C1173)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SUMIFS(RAB!$F$14:$F$124,RAB!$C$14:$C$124,C1174)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SUMIFS(RAB!$F$14:$F$124,RAB!$C$14:$C$124,C1175)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SUMIFS(RAB!$F$14:$F$124,RAB!$C$14:$C$124,C1176)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SUMIFS(RAB!$F$14:$F$124,RAB!$C$14:$C$124,C1177)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SUMIFS(RAB!$F$14:$F$124,RAB!$C$14:$C$124,C1178)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SUMIFS(RAB!$F$14:$F$124,RAB!$C$14:$C$124,C1179)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SUMIFS(RAB!$F$14:$F$124,RAB!$C$14:$C$124,C1180)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SUMIFS(RAB!$F$14:$F$124,RAB!$C$14:$C$124,C1181)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SUMIFS(RAB!$F$14:$F$124,RAB!$C$14:$C$124,C1182)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SUMIFS(RAB!$F$14:$F$124,RAB!$C$14:$C$124,C1183)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SUMIFS(RAB!$F$14:$F$124,RAB!$C$14:$C$124,C1184)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SUMIFS(RAB!$F$14:$F$124,RAB!$C$14:$C$124,C1185)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SUMIFS(RAB!$F$14:$F$124,RAB!$C$14:$C$124,C1186)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SUMIFS(RAB!$F$14:$F$124,RAB!$C$14:$C$124,C1187)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SUMIFS(RAB!$F$14:$F$124,RAB!$C$14:$C$124,C1188)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SUMIFS(RAB!$F$14:$F$124,RAB!$C$14:$C$124,C1189)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SUMIFS(RAB!$F$14:$F$124,RAB!$C$14:$C$124,C1190)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SUMIFS(RAB!$F$14:$F$124,RAB!$C$14:$C$124,C1191)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SUMIFS(RAB!$F$14:$F$124,RAB!$C$14:$C$124,C1192)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SUMIFS(RAB!$F$14:$F$124,RAB!$C$14:$C$124,C1193)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SUMIFS(RAB!$F$14:$F$124,RAB!$C$14:$C$124,C1194)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SUMIFS(RAB!$F$14:$F$124,RAB!$C$14:$C$124,C1195)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SUMIFS(RAB!$F$14:$F$124,RAB!$C$14:$C$124,C1196)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SUMIFS(RAB!$F$14:$F$124,RAB!$C$14:$C$124,C1197)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SUMIFS(RAB!$F$14:$F$124,RAB!$C$14:$C$124,C1198)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SUMIFS(RAB!$F$14:$F$124,RAB!$C$14:$C$124,C1199)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SUMIFS(RAB!$F$14:$F$124,RAB!$C$14:$C$124,C1200)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SUMIFS(RAB!$F$14:$F$124,RAB!$C$14:$C$124,C1201)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SUMIFS(RAB!$F$14:$F$124,RAB!$C$14:$C$124,C1202)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SUMIFS(RAB!$F$14:$F$124,RAB!$C$14:$C$124,C1203)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SUMIFS(RAB!$F$14:$F$124,RAB!$C$14:$C$124,C1204)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SUMIFS(RAB!$F$14:$F$124,RAB!$C$14:$C$124,C1205)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SUMIFS(RAB!$F$14:$F$124,RAB!$C$14:$C$124,C1206)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SUMIFS(RAB!$F$14:$F$124,RAB!$C$14:$C$124,C1207)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SUMIFS(RAB!$F$14:$F$124,RAB!$C$14:$C$124,C1208)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SUMIFS(RAB!$F$14:$F$124,RAB!$C$14:$C$124,C1209)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SUMIFS(RAB!$F$14:$F$124,RAB!$C$14:$C$124,C1210)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SUMIFS(RAB!$F$14:$F$124,RAB!$C$14:$C$124,C1211)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SUMIFS(RAB!$F$14:$F$124,RAB!$C$14:$C$124,C1212)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SUMIFS(RAB!$F$14:$F$124,RAB!$C$14:$C$124,C1213)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SUMIFS(RAB!$F$14:$F$124,RAB!$C$14:$C$124,C1214)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SUMIFS(RAB!$F$14:$F$124,RAB!$C$14:$C$124,C1215)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SUMIFS(RAB!$F$14:$F$124,RAB!$C$14:$C$124,C1216)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SUMIFS(RAB!$F$14:$F$124,RAB!$C$14:$C$124,C1217)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SUMIFS(RAB!$F$14:$F$124,RAB!$C$14:$C$124,C1218)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SUMIFS(RAB!$F$14:$F$124,RAB!$C$14:$C$124,C1219)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SUMIFS(RAB!$F$14:$F$124,RAB!$C$14:$C$124,C1220)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SUMIFS(RAB!$F$14:$F$124,RAB!$C$14:$C$124,C1221)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SUMIFS(RAB!$F$14:$F$124,RAB!$C$14:$C$124,C1222)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SUMIFS(RAB!$F$14:$F$124,RAB!$C$14:$C$124,C1223)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SUMIFS(RAB!$F$14:$F$124,RAB!$C$14:$C$124,C1224)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SUMIFS(RAB!$F$14:$F$124,RAB!$C$14:$C$124,C1225)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SUMIFS(RAB!$F$14:$F$124,RAB!$C$14:$C$124,C1226)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SUMIFS(RAB!$F$14:$F$124,RAB!$C$14:$C$124,C1227)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SUMIFS(RAB!$F$14:$F$124,RAB!$C$14:$C$124,C1228)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SUMIFS(RAB!$F$14:$F$124,RAB!$C$14:$C$124,C1229)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SUMIFS(RAB!$F$14:$F$124,RAB!$C$14:$C$124,C1230)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SUMIFS(RAB!$F$14:$F$124,RAB!$C$14:$C$124,C1231)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SUMIFS(RAB!$F$14:$F$124,RAB!$C$14:$C$124,C1232)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SUMIFS(RAB!$F$14:$F$124,RAB!$C$14:$C$124,C1233)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SUMIFS(RAB!$F$14:$F$124,RAB!$C$14:$C$124,C1234)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SUMIFS(RAB!$F$14:$F$124,RAB!$C$14:$C$124,C1235)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SUMIFS(RAB!$F$14:$F$124,RAB!$C$14:$C$124,C1236)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SUMIFS(RAB!$F$14:$F$124,RAB!$C$14:$C$124,C1237)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SUMIFS(RAB!$F$14:$F$124,RAB!$C$14:$C$124,C1238)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SUMIFS(RAB!$F$14:$F$124,RAB!$C$14:$C$124,C1239)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SUMIFS(RAB!$F$14:$F$124,RAB!$C$14:$C$124,C1240)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SUMIFS(RAB!$F$14:$F$124,RAB!$C$14:$C$124,C1241)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SUMIFS(RAB!$F$14:$F$124,RAB!$C$14:$C$124,C1242)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SUMIFS(RAB!$F$14:$F$124,RAB!$C$14:$C$124,C1243)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SUMIFS(RAB!$F$14:$F$124,RAB!$C$14:$C$124,C1244)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SUMIFS(RAB!$F$14:$F$124,RAB!$C$14:$C$124,C1245)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SUMIFS(RAB!$F$14:$F$124,RAB!$C$14:$C$124,C1246)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SUMIFS(RAB!$F$14:$F$124,RAB!$C$14:$C$124,C1247)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SUMIFS(RAB!$F$14:$F$124,RAB!$C$14:$C$124,C1248)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SUMIFS(RAB!$F$14:$F$124,RAB!$C$14:$C$124,C1249)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SUMIFS(RAB!$F$14:$F$124,RAB!$C$14:$C$124,C1250)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SUMIFS(RAB!$F$14:$F$124,RAB!$C$14:$C$124,C1251)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SUMIFS(RAB!$F$14:$F$124,RAB!$C$14:$C$124,C1252)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SUMIFS(RAB!$F$14:$F$124,RAB!$C$14:$C$124,C1253)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SUMIFS(RAB!$F$14:$F$124,RAB!$C$14:$C$124,C1254)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SUMIFS(RAB!$F$14:$F$124,RAB!$C$14:$C$124,C1255)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SUMIFS(RAB!$F$14:$F$124,RAB!$C$14:$C$124,C1256)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SUMIFS(RAB!$F$14:$F$124,RAB!$C$14:$C$124,C1257)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SUMIFS(RAB!$F$14:$F$124,RAB!$C$14:$C$124,C1258)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SUMIFS(RAB!$F$14:$F$124,RAB!$C$14:$C$124,C1259)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SUMIFS(RAB!$F$14:$F$124,RAB!$C$14:$C$124,C1260)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SUMIFS(RAB!$F$14:$F$124,RAB!$C$14:$C$124,C1261)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SUMIFS(RAB!$F$14:$F$124,RAB!$C$14:$C$124,C1262)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SUMIFS(RAB!$F$14:$F$124,RAB!$C$14:$C$124,C1263)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SUMIFS(RAB!$F$14:$F$124,RAB!$C$14:$C$124,C1264)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SUMIFS(RAB!$F$14:$F$124,RAB!$C$14:$C$124,C1265)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SUMIFS(RAB!$F$14:$F$124,RAB!$C$14:$C$124,C1266)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SUMIFS(RAB!$F$14:$F$124,RAB!$C$14:$C$124,C1267)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SUMIFS(RAB!$F$14:$F$124,RAB!$C$14:$C$124,C1268)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SUMIFS(RAB!$F$14:$F$124,RAB!$C$14:$C$124,C1269)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SUMIFS(RAB!$F$14:$F$124,RAB!$C$14:$C$124,C1270)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SUMIFS(RAB!$F$14:$F$124,RAB!$C$14:$C$124,C1271)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SUMIFS(RAB!$F$14:$F$124,RAB!$C$14:$C$124,C1272)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SUMIFS(RAB!$F$14:$F$124,RAB!$C$14:$C$124,C1273)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SUMIFS(RAB!$F$14:$F$124,RAB!$C$14:$C$124,C1274)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SUMIFS(RAB!$F$14:$F$124,RAB!$C$14:$C$124,C1275)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SUMIFS(RAB!$F$14:$F$124,RAB!$C$14:$C$124,C1276)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SUMIFS(RAB!$F$14:$F$124,RAB!$C$14:$C$124,C1277)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SUMIFS(RAB!$F$14:$F$124,RAB!$C$14:$C$124,C1278)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SUMIFS(RAB!$F$14:$F$124,RAB!$C$14:$C$124,C1279)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SUMIFS(RAB!$F$14:$F$124,RAB!$C$14:$C$124,C1280)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SUMIFS(RAB!$F$14:$F$124,RAB!$C$14:$C$124,C1281)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SUMIFS(RAB!$F$14:$F$124,RAB!$C$14:$C$124,C1282)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SUMIFS(RAB!$F$14:$F$124,RAB!$C$14:$C$124,C1283)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SUMIFS(RAB!$F$14:$F$124,RAB!$C$14:$C$124,C1284)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SUMIFS(RAB!$F$14:$F$124,RAB!$C$14:$C$124,C1285)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SUMIFS(RAB!$F$14:$F$124,RAB!$C$14:$C$124,C1286)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SUMIFS(RAB!$F$14:$F$124,RAB!$C$14:$C$124,C1287)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SUMIFS(RAB!$F$14:$F$124,RAB!$C$14:$C$124,C1288)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SUMIFS(RAB!$F$14:$F$124,RAB!$C$14:$C$124,C1289)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SUMIFS(RAB!$F$14:$F$124,RAB!$C$14:$C$124,C1290)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SUMIFS(RAB!$F$14:$F$124,RAB!$C$14:$C$124,C1291)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SUMIFS(RAB!$F$14:$F$124,RAB!$C$14:$C$124,C1292)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SUMIFS(RAB!$F$14:$F$124,RAB!$C$14:$C$124,C1293)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SUMIFS(RAB!$F$14:$F$124,RAB!$C$14:$C$124,C1294)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SUMIFS(RAB!$F$14:$F$124,RAB!$C$14:$C$124,C1295)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SUMIFS(RAB!$F$14:$F$124,RAB!$C$14:$C$124,C1296)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SUMIFS(RAB!$F$14:$F$124,RAB!$C$14:$C$124,C1297)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SUMIFS(RAB!$F$14:$F$124,RAB!$C$14:$C$124,C1298)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SUMIFS(RAB!$F$14:$F$124,RAB!$C$14:$C$124,C1299)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SUMIFS(RAB!$F$14:$F$124,RAB!$C$14:$C$124,C1300)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SUMIFS(RAB!$F$14:$F$124,RAB!$C$14:$C$124,C1301)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SUMIFS(RAB!$F$14:$F$124,RAB!$C$14:$C$124,C1302)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SUMIFS(RAB!$F$14:$F$124,RAB!$C$14:$C$124,C1303)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SUMIFS(RAB!$F$14:$F$124,RAB!$C$14:$C$124,C1304)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SUMIFS(RAB!$F$14:$F$124,RAB!$C$14:$C$124,C1305)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SUMIFS(RAB!$F$14:$F$124,RAB!$C$14:$C$124,C1306)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SUMIFS(RAB!$F$14:$F$124,RAB!$C$14:$C$124,C1307)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SUMIFS(RAB!$F$14:$F$124,RAB!$C$14:$C$124,C1308)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SUMIFS(RAB!$F$14:$F$124,RAB!$C$14:$C$124,C1309)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SUMIFS(RAB!$F$14:$F$124,RAB!$C$14:$C$124,C1310)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SUMIFS(RAB!$F$14:$F$124,RAB!$C$14:$C$124,C1311)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SUMIFS(RAB!$F$14:$F$124,RAB!$C$14:$C$124,C1312)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SUMIFS(RAB!$F$14:$F$124,RAB!$C$14:$C$124,C1313)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SUMIFS(RAB!$F$14:$F$124,RAB!$C$14:$C$124,C1314)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SUMIFS(RAB!$F$14:$F$124,RAB!$C$14:$C$124,C1315)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SUMIFS(RAB!$F$14:$F$124,RAB!$C$14:$C$124,C1316)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SUMIFS(RAB!$F$14:$F$124,RAB!$C$14:$C$124,C1317)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SUMIFS(RAB!$F$14:$F$124,RAB!$C$14:$C$124,C1318)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SUMIFS(RAB!$F$14:$F$124,RAB!$C$14:$C$124,C1319)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SUMIFS(RAB!$F$14:$F$124,RAB!$C$14:$C$124,C1320)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832031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83203125" style="29" customWidth="1"/>
    <col min="13" max="13" width="6.664062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832031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1128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1038</v>
      </c>
      <c r="F6" s="144" t="s">
        <v>9</v>
      </c>
      <c r="G6" s="572" t="str">
        <f>RAB!G6</f>
        <v>PUSKESMAS WONOSAMODRO</v>
      </c>
      <c r="H6" s="572"/>
      <c r="I6" s="572"/>
      <c r="J6" s="572"/>
      <c r="K6" s="572"/>
      <c r="S6" s="73"/>
      <c r="T6" s="82"/>
      <c r="U6" s="73"/>
    </row>
    <row r="7" spans="1:21">
      <c r="C7" s="31"/>
      <c r="D7" s="25"/>
      <c r="E7" s="106" t="s">
        <v>1039</v>
      </c>
      <c r="F7" s="144" t="s">
        <v>9</v>
      </c>
      <c r="G7" s="106" t="str">
        <f>RAB!G7</f>
        <v>DS WONOSEGORO</v>
      </c>
      <c r="H7" s="107"/>
      <c r="S7" s="73"/>
      <c r="T7" s="82"/>
      <c r="U7" s="73"/>
    </row>
    <row r="8" spans="1:21">
      <c r="C8" s="31"/>
      <c r="D8" s="25"/>
      <c r="E8" s="106" t="s">
        <v>1040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6" t="s">
        <v>41</v>
      </c>
      <c r="H11" s="554" t="s">
        <v>3</v>
      </c>
      <c r="I11" s="554"/>
      <c r="J11" s="554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55"/>
      <c r="E12" s="555"/>
      <c r="F12" s="555"/>
      <c r="G12" s="557"/>
      <c r="H12" s="563" t="s">
        <v>46</v>
      </c>
      <c r="I12" s="563" t="s">
        <v>5</v>
      </c>
      <c r="J12" s="555" t="s">
        <v>47</v>
      </c>
      <c r="K12" s="56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55"/>
      <c r="E13" s="555"/>
      <c r="F13" s="555"/>
      <c r="G13" s="558"/>
      <c r="H13" s="564"/>
      <c r="I13" s="564"/>
      <c r="J13" s="555"/>
      <c r="K13" s="56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1036</v>
      </c>
      <c r="C15" s="76" t="s">
        <v>1129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16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73" t="s">
        <v>1009</v>
      </c>
      <c r="D38" s="573"/>
      <c r="E38" s="573"/>
      <c r="F38" s="57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74" t="s">
        <v>462</v>
      </c>
      <c r="D39" s="574"/>
      <c r="E39" s="574"/>
      <c r="F39" s="57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6" thickBot="1">
      <c r="A40" s="30"/>
      <c r="B40" s="56"/>
      <c r="C40" s="565" t="s">
        <v>463</v>
      </c>
      <c r="D40" s="565"/>
      <c r="E40" s="565"/>
      <c r="F40" s="56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66" t="e">
        <f ca="1">"Terbilang : ( "&amp;L42&amp;" Rupiah )"</f>
        <v>#NAME?</v>
      </c>
      <c r="C41" s="567"/>
      <c r="D41" s="567"/>
      <c r="E41" s="567"/>
      <c r="F41" s="567"/>
      <c r="G41" s="567"/>
      <c r="H41" s="567"/>
      <c r="I41" s="567"/>
      <c r="J41" s="567"/>
      <c r="K41" s="568"/>
      <c r="L41" s="44"/>
      <c r="R41" s="58"/>
      <c r="S41" s="58"/>
      <c r="T41" s="58"/>
    </row>
    <row r="42" spans="1:20" s="36" customFormat="1">
      <c r="A42" s="30"/>
      <c r="B42" s="569"/>
      <c r="C42" s="570"/>
      <c r="D42" s="570"/>
      <c r="E42" s="570"/>
      <c r="F42" s="570"/>
      <c r="G42" s="570"/>
      <c r="H42" s="570"/>
      <c r="I42" s="570"/>
      <c r="J42" s="570"/>
      <c r="K42" s="571"/>
      <c r="L42" s="62" t="e">
        <f ca="1">PROPER([89]!terbilang(K40))</f>
        <v>#NAME?</v>
      </c>
    </row>
    <row r="43" spans="1:20" s="36" customFormat="1" ht="16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60"/>
      <c r="I45" s="560"/>
      <c r="J45" s="561"/>
      <c r="K45" s="56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60"/>
      <c r="I46" s="560"/>
      <c r="J46" s="561"/>
      <c r="K46" s="56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60"/>
      <c r="I47" s="560"/>
      <c r="J47" s="561"/>
      <c r="K47" s="56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60"/>
      <c r="I52" s="560"/>
      <c r="J52" s="561"/>
      <c r="K52" s="56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SUMIFS(RAB!$F$14:$F$124,RAB!$C$14:$C$124,'REKAP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SUMIFS(RAB!$F$14:$F$124,RAB!$C$14:$C$124,'REKAP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SUMIFS(RAB!$F$14:$F$124,RAB!$C$14:$C$124,'REKAP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SUMIFS(RAB!$F$14:$F$124,RAB!$C$14:$C$124,'REKAP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SUMIFS(RAB!$F$14:$F$124,RAB!$C$14:$C$124,'REKAP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SUMIFS(RAB!$F$14:$F$124,RAB!$C$14:$C$124,'REKAP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SUMIFS(RAB!$F$14:$F$124,RAB!$C$14:$C$124,'REKAP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SUMIFS(RAB!$F$14:$F$124,RAB!$C$14:$C$124,'REKAP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SUMIFS(RAB!$F$14:$F$124,RAB!$C$14:$C$124,'REKAP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SUMIFS(RAB!$F$14:$F$124,RAB!$C$14:$C$124,'REKAP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SUMIFS(RAB!$F$14:$F$124,RAB!$C$14:$C$124,'REKAP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SUMIFS(RAB!$F$14:$F$124,RAB!$C$14:$C$124,'REKAP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SUMIFS(RAB!$F$14:$F$124,RAB!$C$14:$C$124,'REKAP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SUMIFS(RAB!$F$14:$F$124,RAB!$C$14:$C$124,'REKAP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SUMIFS(RAB!$F$14:$F$124,RAB!$C$14:$C$124,'REKAP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SUMIFS(RAB!$F$14:$F$124,RAB!$C$14:$C$124,'REKAP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SUMIFS(RAB!$F$14:$F$124,RAB!$C$14:$C$124,'REKAP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SUMIFS(RAB!$F$14:$F$124,RAB!$C$14:$C$124,'REKAP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SUMIFS(RAB!$F$14:$F$124,RAB!$C$14:$C$124,'REKAP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SUMIFS(RAB!$F$14:$F$124,RAB!$C$14:$C$124,'REKAP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832031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83203125" style="29" customWidth="1"/>
    <col min="13" max="13" width="6.664062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832031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1035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1038</v>
      </c>
      <c r="F6" s="144" t="s">
        <v>9</v>
      </c>
      <c r="G6" s="572" t="str">
        <f>RAB!G6</f>
        <v>PUSKESMAS WONOSAMODRO</v>
      </c>
      <c r="H6" s="572"/>
      <c r="I6" s="572"/>
      <c r="J6" s="572"/>
      <c r="K6" s="572"/>
      <c r="S6" s="73"/>
      <c r="T6" s="82"/>
      <c r="U6" s="73"/>
    </row>
    <row r="7" spans="1:21">
      <c r="C7" s="31"/>
      <c r="D7" s="25"/>
      <c r="E7" s="106" t="s">
        <v>1039</v>
      </c>
      <c r="F7" s="144" t="s">
        <v>9</v>
      </c>
      <c r="G7" s="106" t="str">
        <f>RAB!G7</f>
        <v>DS WONOSEGORO</v>
      </c>
      <c r="H7" s="107"/>
      <c r="S7" s="73"/>
      <c r="T7" s="82"/>
      <c r="U7" s="73"/>
    </row>
    <row r="8" spans="1:21">
      <c r="C8" s="31"/>
      <c r="D8" s="25"/>
      <c r="E8" s="106" t="s">
        <v>1040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F10" s="144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6" t="s">
        <v>41</v>
      </c>
      <c r="H11" s="554" t="s">
        <v>3</v>
      </c>
      <c r="I11" s="554"/>
      <c r="J11" s="554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55"/>
      <c r="E12" s="555"/>
      <c r="F12" s="555"/>
      <c r="G12" s="557"/>
      <c r="H12" s="563" t="s">
        <v>46</v>
      </c>
      <c r="I12" s="563" t="s">
        <v>5</v>
      </c>
      <c r="J12" s="555" t="s">
        <v>47</v>
      </c>
      <c r="K12" s="56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55"/>
      <c r="E13" s="555"/>
      <c r="F13" s="555"/>
      <c r="G13" s="558"/>
      <c r="H13" s="564"/>
      <c r="I13" s="564"/>
      <c r="J13" s="555"/>
      <c r="K13" s="56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1036</v>
      </c>
      <c r="C15" s="76" t="s">
        <v>1035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2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45</v>
      </c>
      <c r="G22" s="41">
        <f ca="1">IF(ISERROR(OFFSET('HARGA SATUAN'!$I$6,MATCH(C22,'HARGA SATUAN'!$C$7:$C$1492,0),0)),"",OFFSET('HARGA SATUAN'!$I$6,MATCH(C22,'HARGA SATUAN'!$C$7:$C$1492,0),0))</f>
        <v>30400</v>
      </c>
      <c r="H22" s="42">
        <f t="shared" ca="1" si="1"/>
        <v>1368000</v>
      </c>
      <c r="I22" s="42">
        <f t="shared" ca="1" si="2"/>
        <v>0</v>
      </c>
      <c r="J22" s="42">
        <f t="shared" ca="1" si="3"/>
        <v>0</v>
      </c>
      <c r="K22" s="43">
        <f t="shared" ca="1" si="0"/>
        <v>1368000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150</v>
      </c>
      <c r="G23" s="41">
        <f ca="1">IF(ISERROR(OFFSET('HARGA SATUAN'!$I$6,MATCH(C23,'HARGA SATUAN'!$C$7:$C$1492,0),0)),"",OFFSET('HARGA SATUAN'!$I$6,MATCH(C23,'HARGA SATUAN'!$C$7:$C$1492,0),0))</f>
        <v>54500</v>
      </c>
      <c r="H23" s="42">
        <f t="shared" ca="1" si="1"/>
        <v>8175000</v>
      </c>
      <c r="I23" s="42">
        <f t="shared" ca="1" si="2"/>
        <v>0</v>
      </c>
      <c r="J23" s="42">
        <f t="shared" ca="1" si="3"/>
        <v>0</v>
      </c>
      <c r="K23" s="43">
        <f t="shared" ca="1" si="0"/>
        <v>8175000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 ht="16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 ht="16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 ht="16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 ht="16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 ht="16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 ht="16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 ht="16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 ht="16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 ht="16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 ht="16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 ht="16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 ht="16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 ht="16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 ht="16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 ht="16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 ht="16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 ht="16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 ht="16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 ht="16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 ht="16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 ht="16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 ht="16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 ht="16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 ht="16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 ht="16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 ht="16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 ht="16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 ht="16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 ht="16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 ht="16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 ht="16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 ht="16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 ht="16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 ht="16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 ht="16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 ht="16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 ht="16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 ht="16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 ht="16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 ht="16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 ht="16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 ht="16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 ht="16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 ht="16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 ht="16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 ht="16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 ht="16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 ht="16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 ht="16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 ht="16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 ht="16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 ht="16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 ht="16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 ht="16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 ht="16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 ht="16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 ht="16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 ht="16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 ht="16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 ht="16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 ht="16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 ht="16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 ht="16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 ht="16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 ht="16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 ht="16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 ht="16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 ht="16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 ht="16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 ht="16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 ht="16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 ht="16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 ht="16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 ht="16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 ht="16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 ht="16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 ht="16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 ht="16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 ht="16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 ht="16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 ht="16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 ht="16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 ht="16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 ht="16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 ht="16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 ht="16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 ht="16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 ht="16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 ht="16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 ht="16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 ht="16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 ht="16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 ht="16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 ht="16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 ht="16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 ht="16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 ht="16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 ht="16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 ht="16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 ht="16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 ht="16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 ht="16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 ht="16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 ht="16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 ht="16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 ht="16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 ht="16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 ht="16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 ht="16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 ht="16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 ht="16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 ht="16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 ht="16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 ht="16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 ht="16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 ht="16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 ht="16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 ht="16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 ht="16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 ht="16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 ht="16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 ht="16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 ht="16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 ht="16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 ht="16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 ht="16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 ht="16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 ht="16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 ht="16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 ht="16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73" t="s">
        <v>1009</v>
      </c>
      <c r="D168" s="573"/>
      <c r="E168" s="573"/>
      <c r="F168" s="573"/>
      <c r="G168" s="77" t="s">
        <v>9</v>
      </c>
      <c r="H168" s="55">
        <f ca="1">SUM(H14:H167)</f>
        <v>62142750</v>
      </c>
      <c r="I168" s="55">
        <f ca="1">SUM(I14:I167)</f>
        <v>0</v>
      </c>
      <c r="J168" s="55">
        <f ca="1">SUM(J14:J167)</f>
        <v>0</v>
      </c>
      <c r="K168" s="55">
        <f ca="1">SUM(K14:K167)</f>
        <v>62142750</v>
      </c>
      <c r="L168" s="44"/>
      <c r="R168" s="99"/>
      <c r="S168" s="99"/>
      <c r="T168" s="99"/>
    </row>
    <row r="169" spans="1:20" s="36" customFormat="1">
      <c r="A169" s="30"/>
      <c r="B169" s="56"/>
      <c r="C169" s="574" t="s">
        <v>462</v>
      </c>
      <c r="D169" s="574"/>
      <c r="E169" s="574"/>
      <c r="F169" s="574"/>
      <c r="G169" s="59" t="s">
        <v>9</v>
      </c>
      <c r="H169" s="60">
        <f ca="1">H168*0.1</f>
        <v>6214275</v>
      </c>
      <c r="I169" s="60">
        <f ca="1">I168*0.1</f>
        <v>0</v>
      </c>
      <c r="J169" s="60">
        <f ca="1">J168*0.1</f>
        <v>0</v>
      </c>
      <c r="K169" s="60">
        <f ca="1">K168*0.1</f>
        <v>6214275</v>
      </c>
      <c r="L169" s="44"/>
      <c r="N169" s="57"/>
      <c r="R169" s="58"/>
      <c r="S169" s="58"/>
      <c r="T169" s="58"/>
    </row>
    <row r="170" spans="1:20" s="36" customFormat="1" ht="16" thickBot="1">
      <c r="A170" s="30"/>
      <c r="B170" s="56"/>
      <c r="C170" s="565" t="s">
        <v>463</v>
      </c>
      <c r="D170" s="565"/>
      <c r="E170" s="565"/>
      <c r="F170" s="565"/>
      <c r="G170" s="61" t="s">
        <v>9</v>
      </c>
      <c r="H170" s="78">
        <f ca="1">SUM(H168:H169)</f>
        <v>68357025</v>
      </c>
      <c r="I170" s="78">
        <f ca="1">SUM(I168:I169)</f>
        <v>0</v>
      </c>
      <c r="J170" s="61">
        <f ca="1">SUM(J168:J169)</f>
        <v>0</v>
      </c>
      <c r="K170" s="61">
        <f ca="1">SUM(K168:K169)</f>
        <v>68357025</v>
      </c>
      <c r="L170" s="44"/>
      <c r="R170" s="99"/>
      <c r="S170" s="99"/>
      <c r="T170" s="99"/>
    </row>
    <row r="171" spans="1:20" s="36" customFormat="1">
      <c r="A171" s="30"/>
      <c r="B171" s="566" t="e">
        <f ca="1">"Terbilang : ( "&amp;L172&amp;" Rupiah )"</f>
        <v>#NAME?</v>
      </c>
      <c r="C171" s="567"/>
      <c r="D171" s="567"/>
      <c r="E171" s="567"/>
      <c r="F171" s="567"/>
      <c r="G171" s="567"/>
      <c r="H171" s="567"/>
      <c r="I171" s="567"/>
      <c r="J171" s="567"/>
      <c r="K171" s="568"/>
      <c r="L171" s="44"/>
      <c r="R171" s="58"/>
      <c r="S171" s="58"/>
      <c r="T171" s="58"/>
    </row>
    <row r="172" spans="1:20" s="36" customFormat="1">
      <c r="A172" s="30"/>
      <c r="B172" s="569"/>
      <c r="C172" s="570"/>
      <c r="D172" s="570"/>
      <c r="E172" s="570"/>
      <c r="F172" s="570"/>
      <c r="G172" s="570"/>
      <c r="H172" s="570"/>
      <c r="I172" s="570"/>
      <c r="J172" s="570"/>
      <c r="K172" s="571"/>
      <c r="L172" s="62" t="e">
        <f ca="1">PROPER([89]!terbilang(K170))</f>
        <v>#NAME?</v>
      </c>
    </row>
    <row r="173" spans="1:20" s="36" customFormat="1" ht="16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60"/>
      <c r="I175" s="560"/>
      <c r="J175" s="561"/>
      <c r="K175" s="56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60"/>
      <c r="I176" s="560"/>
      <c r="J176" s="561"/>
      <c r="K176" s="56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60"/>
      <c r="I177" s="560"/>
      <c r="J177" s="561"/>
      <c r="K177" s="56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60"/>
      <c r="I182" s="560"/>
      <c r="J182" s="561"/>
      <c r="K182" s="56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1140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SUMIFS(RAB!$F$14:$F$124,RAB!$C$14:$C$124,C224)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SUMIFS(RAB!$F$14:$F$124,RAB!$C$14:$C$124,C225)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SUMIFS(RAB!$F$14:$F$124,RAB!$C$14:$C$124,C226)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SUMIFS(RAB!$F$14:$F$124,RAB!$C$14:$C$124,C227)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SUMIFS(RAB!$F$14:$F$124,RAB!$C$14:$C$124,C228)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SUMIFS(RAB!$F$14:$F$124,RAB!$C$14:$C$124,C229)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SUMIFS(RAB!$F$14:$F$124,RAB!$C$14:$C$124,C230)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SUMIFS(RAB!$F$14:$F$124,RAB!$C$14:$C$124,C231)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SUMIFS(RAB!$F$14:$F$124,RAB!$C$14:$C$124,C232)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SUMIFS(RAB!$F$14:$F$124,RAB!$C$14:$C$124,C233)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SUMIFS(RAB!$F$14:$F$124,RAB!$C$14:$C$124,C234)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SUMIFS(RAB!$F$14:$F$124,RAB!$C$14:$C$124,C235)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SUMIFS(RAB!$F$14:$F$124,RAB!$C$14:$C$124,C236)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SUMIFS(RAB!$F$14:$F$124,RAB!$C$14:$C$124,C237)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SUMIFS(RAB!$F$14:$F$124,RAB!$C$14:$C$124,C238)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SUMIFS(RAB!$F$14:$F$124,RAB!$C$14:$C$124,C239)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SUMIFS(RAB!$F$14:$F$124,RAB!$C$14:$C$124,C240)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SUMIFS(RAB!$F$14:$F$124,RAB!$C$14:$C$124,C241)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SUMIFS(RAB!$F$14:$F$124,RAB!$C$14:$C$124,C242)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SUMIFS(RAB!$F$14:$F$124,RAB!$C$14:$C$124,C243)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SUMIFS(RAB!$F$14:$F$124,RAB!$C$14:$C$124,C244)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SUMIFS(RAB!$F$14:$F$124,RAB!$C$14:$C$124,C245)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SUMIFS(RAB!$F$14:$F$124,RAB!$C$14:$C$124,C246)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SUMIFS(RAB!$F$14:$F$124,RAB!$C$14:$C$124,C247)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SUMIFS(RAB!$F$14:$F$124,RAB!$C$14:$C$124,C248)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SUMIFS(RAB!$F$14:$F$124,RAB!$C$14:$C$124,C249)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SUMIFS(RAB!$F$14:$F$124,RAB!$C$14:$C$124,C250)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SUMIFS(RAB!$F$14:$F$124,RAB!$C$14:$C$124,C251)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SUMIFS(RAB!$F$14:$F$124,RAB!$C$14:$C$124,C252)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SUMIFS(RAB!$F$14:$F$124,RAB!$C$14:$C$124,C253)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SUMIFS(RAB!$F$14:$F$124,RAB!$C$14:$C$124,C254)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SUMIFS(RAB!$F$14:$F$124,RAB!$C$14:$C$124,C255)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SUMIFS(RAB!$F$14:$F$124,RAB!$C$14:$C$124,C256)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SUMIFS(RAB!$F$14:$F$124,RAB!$C$14:$C$124,C257)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SUMIFS(RAB!$F$14:$F$124,RAB!$C$14:$C$124,C258)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SUMIFS(RAB!$F$14:$F$124,RAB!$C$14:$C$124,C259)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SUMIFS(RAB!$F$14:$F$124,RAB!$C$14:$C$124,C260)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SUMIFS(RAB!$F$14:$F$124,RAB!$C$14:$C$124,C261)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SUMIFS(RAB!$F$14:$F$124,RAB!$C$14:$C$124,C262)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SUMIFS(RAB!$F$14:$F$124,RAB!$C$14:$C$124,C263)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SUMIFS(RAB!$F$14:$F$124,RAB!$C$14:$C$124,C264)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SUMIFS(RAB!$F$14:$F$124,RAB!$C$14:$C$124,C265)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SUMIFS(RAB!$F$14:$F$124,RAB!$C$14:$C$124,C266)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SUMIFS(RAB!$F$14:$F$124,RAB!$C$14:$C$124,C267)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SUMIFS(RAB!$F$14:$F$124,RAB!$C$14:$C$124,C268)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SUMIFS(RAB!$F$14:$F$124,RAB!$C$14:$C$124,C269)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SUMIFS(RAB!$F$14:$F$124,RAB!$C$14:$C$124,C270)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SUMIFS(RAB!$F$14:$F$124,RAB!$C$14:$C$124,C271)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SUMIFS(RAB!$F$14:$F$124,RAB!$C$14:$C$124,C272)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SUMIFS(RAB!$F$14:$F$124,RAB!$C$14:$C$124,C273)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SUMIFS(RAB!$F$14:$F$124,RAB!$C$14:$C$124,C274)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SUMIFS(RAB!$F$14:$F$124,RAB!$C$14:$C$124,C275)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SUMIFS(RAB!$F$14:$F$124,RAB!$C$14:$C$124,C276)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SUMIFS(RAB!$F$14:$F$124,RAB!$C$14:$C$124,C277)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SUMIFS(RAB!$F$14:$F$124,RAB!$C$14:$C$124,C278)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SUMIFS(RAB!$F$14:$F$124,RAB!$C$14:$C$124,C279)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SUMIFS(RAB!$F$14:$F$124,RAB!$C$14:$C$124,C280)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SUMIFS(RAB!$F$14:$F$124,RAB!$C$14:$C$124,C281)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SUMIFS(RAB!$F$14:$F$124,RAB!$C$14:$C$124,C282)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SUMIFS(RAB!$F$14:$F$124,RAB!$C$14:$C$124,C283)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SUMIFS(RAB!$F$14:$F$124,RAB!$C$14:$C$124,C284)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SUMIFS(RAB!$F$14:$F$124,RAB!$C$14:$C$124,C285)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SUMIFS(RAB!$F$14:$F$124,RAB!$C$14:$C$124,C286)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SUMIFS(RAB!$F$14:$F$124,RAB!$C$14:$C$124,C287)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SUMIFS(RAB!$F$14:$F$124,RAB!$C$14:$C$124,C288)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SUMIFS(RAB!$F$14:$F$124,RAB!$C$14:$C$124,C289)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SUMIFS(RAB!$F$14:$F$124,RAB!$C$14:$C$124,C290)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SUMIFS(RAB!$F$14:$F$124,RAB!$C$14:$C$124,C291)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SUMIFS(RAB!$F$14:$F$124,RAB!$C$14:$C$124,C292)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SUMIFS(RAB!$F$14:$F$124,RAB!$C$14:$C$124,C293)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SUMIFS(RAB!$F$14:$F$124,RAB!$C$14:$C$124,C294)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SUMIFS(RAB!$F$14:$F$124,RAB!$C$14:$C$124,C295)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SUMIFS(RAB!$F$14:$F$124,RAB!$C$14:$C$124,C296)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SUMIFS(RAB!$F$14:$F$124,RAB!$C$14:$C$124,C297)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SUMIFS(RAB!$F$14:$F$124,RAB!$C$14:$C$124,C298)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SUMIFS(RAB!$F$14:$F$124,RAB!$C$14:$C$124,C299)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SUMIFS(RAB!$F$14:$F$124,RAB!$C$14:$C$124,C300)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SUMIFS(RAB!$F$14:$F$124,RAB!$C$14:$C$124,C301)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SUMIFS(RAB!$F$14:$F$124,RAB!$C$14:$C$124,C302)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SUMIFS(RAB!$F$14:$F$124,RAB!$C$14:$C$124,C303)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SUMIFS(RAB!$F$14:$F$124,RAB!$C$14:$C$124,C304)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SUMIFS(RAB!$F$14:$F$124,RAB!$C$14:$C$124,C305)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SUMIFS(RAB!$F$14:$F$124,RAB!$C$14:$C$124,C306)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SUMIFS(RAB!$F$14:$F$124,RAB!$C$14:$C$124,C307)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SUMIFS(RAB!$F$14:$F$124,RAB!$C$14:$C$124,C308)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SUMIFS(RAB!$F$14:$F$124,RAB!$C$14:$C$124,C309)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SUMIFS(RAB!$F$14:$F$124,RAB!$C$14:$C$124,C310)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SUMIFS(RAB!$F$14:$F$124,RAB!$C$14:$C$124,C311)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SUMIFS(RAB!$F$14:$F$124,RAB!$C$14:$C$124,C312)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SUMIFS(RAB!$F$14:$F$124,RAB!$C$14:$C$124,C313)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SUMIFS(RAB!$F$14:$F$124,RAB!$C$14:$C$124,C314)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SUMIFS(RAB!$F$14:$F$124,RAB!$C$14:$C$124,C315)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SUMIFS(RAB!$F$14:$F$124,RAB!$C$14:$C$124,C316)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SUMIFS(RAB!$F$14:$F$124,RAB!$C$14:$C$124,C317)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SUMIFS(RAB!$F$14:$F$124,RAB!$C$14:$C$124,C318)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SUMIFS(RAB!$F$14:$F$124,RAB!$C$14:$C$124,C319)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SUMIFS(RAB!$F$14:$F$124,RAB!$C$14:$C$124,C320)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SUMIFS(RAB!$F$14:$F$124,RAB!$C$14:$C$124,C321)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SUMIFS(RAB!$F$14:$F$124,RAB!$C$14:$C$124,C322)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SUMIFS(RAB!$F$14:$F$124,RAB!$C$14:$C$124,C323)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SUMIFS(RAB!$F$14:$F$124,RAB!$C$14:$C$124,C324)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SUMIFS(RAB!$F$14:$F$124,RAB!$C$14:$C$124,C325)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SUMIFS(RAB!$F$14:$F$124,RAB!$C$14:$C$124,C326)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SUMIFS(RAB!$F$14:$F$124,RAB!$C$14:$C$124,C327)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SUMIFS(RAB!$F$14:$F$124,RAB!$C$14:$C$124,C328)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SUMIFS(RAB!$F$14:$F$124,RAB!$C$14:$C$124,C329)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SUMIFS(RAB!$F$14:$F$124,RAB!$C$14:$C$124,C330)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SUMIFS(RAB!$F$14:$F$124,RAB!$C$14:$C$124,C331)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SUMIFS(RAB!$F$14:$F$124,RAB!$C$14:$C$124,C332)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SUMIFS(RAB!$F$14:$F$124,RAB!$C$14:$C$124,C333)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SUMIFS(RAB!$F$14:$F$124,RAB!$C$14:$C$124,C334)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SUMIFS(RAB!$F$14:$F$124,RAB!$C$14:$C$124,C335)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SUMIFS(RAB!$F$14:$F$124,RAB!$C$14:$C$124,C336)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SUMIFS(RAB!$F$14:$F$124,RAB!$C$14:$C$124,C337)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SUMIFS(RAB!$F$14:$F$124,RAB!$C$14:$C$124,C338)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SUMIFS(RAB!$F$14:$F$124,RAB!$C$14:$C$124,C339)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SUMIFS(RAB!$F$14:$F$124,RAB!$C$14:$C$124,C340)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SUMIFS(RAB!$F$14:$F$124,RAB!$C$14:$C$124,C341)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SUMIFS(RAB!$F$14:$F$124,RAB!$C$14:$C$124,C342)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SUMIFS(RAB!$F$14:$F$124,RAB!$C$14:$C$124,C343)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SUMIFS(RAB!$F$14:$F$124,RAB!$C$14:$C$124,C344)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SUMIFS(RAB!$F$14:$F$124,RAB!$C$14:$C$124,C345)</f>
        <v>45</v>
      </c>
      <c r="E345" s="24">
        <f t="shared" ca="1" si="22"/>
        <v>1</v>
      </c>
      <c r="F345" s="24">
        <f ca="1">IF(D345=0,0,SUM($E$223:E345))</f>
        <v>7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SUMIFS(RAB!$F$14:$F$124,RAB!$C$14:$C$124,C346)</f>
        <v>150</v>
      </c>
      <c r="E346" s="24">
        <f t="shared" ca="1" si="22"/>
        <v>1</v>
      </c>
      <c r="F346" s="24">
        <f ca="1">IF(D346=0,0,SUM($E$223:E346))</f>
        <v>8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SUMIFS(RAB!$F$14:$F$124,RAB!$C$14:$C$124,C347)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SUMIFS(RAB!$F$14:$F$124,RAB!$C$14:$C$124,C348)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SUMIFS(RAB!$F$14:$F$124,RAB!$C$14:$C$124,C349)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SUMIFS(RAB!$F$14:$F$124,RAB!$C$14:$C$124,C350)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SUMIFS(RAB!$F$14:$F$124,RAB!$C$14:$C$124,C351)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SUMIFS(RAB!$F$14:$F$124,RAB!$C$14:$C$124,C352)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SUMIFS(RAB!$F$14:$F$124,RAB!$C$14:$C$124,C353)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SUMIFS(RAB!$F$14:$F$124,RAB!$C$14:$C$124,C354)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SUMIFS(RAB!$F$14:$F$124,RAB!$C$14:$C$124,C355)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SUMIFS(RAB!$F$14:$F$124,RAB!$C$14:$C$124,C356)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SUMIFS(RAB!$F$14:$F$124,RAB!$C$14:$C$124,C357)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SUMIFS(RAB!$F$14:$F$124,RAB!$C$14:$C$124,C358)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SUMIFS(RAB!$F$14:$F$124,RAB!$C$14:$C$124,C359)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SUMIFS(RAB!$F$14:$F$124,RAB!$C$14:$C$124,C360)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SUMIFS(RAB!$F$14:$F$124,RAB!$C$14:$C$124,C361)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SUMIFS(RAB!$F$14:$F$124,RAB!$C$14:$C$124,C362)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SUMIFS(RAB!$F$14:$F$124,RAB!$C$14:$C$124,C363)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SUMIFS(RAB!$F$14:$F$124,RAB!$C$14:$C$124,C364)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SUMIFS(RAB!$F$14:$F$124,RAB!$C$14:$C$124,C365)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SUMIFS(RAB!$F$14:$F$124,RAB!$C$14:$C$124,C366)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SUMIFS(RAB!$F$14:$F$124,RAB!$C$14:$C$124,C367)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SUMIFS(RAB!$F$14:$F$124,RAB!$C$14:$C$124,C368)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SUMIFS(RAB!$F$14:$F$124,RAB!$C$14:$C$124,C369)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SUMIFS(RAB!$F$14:$F$124,RAB!$C$14:$C$124,C370)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SUMIFS(RAB!$F$14:$F$124,RAB!$C$14:$C$124,C371)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SUMIFS(RAB!$F$14:$F$124,RAB!$C$14:$C$124,C372)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SUMIFS(RAB!$F$14:$F$124,RAB!$C$14:$C$124,C373)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baseColWidth="10" defaultColWidth="8.83203125" defaultRowHeight="13"/>
  <cols>
    <col min="5" max="5" width="12.33203125" customWidth="1"/>
  </cols>
  <sheetData>
    <row r="1" spans="4:4" ht="89.25" customHeight="1"/>
    <row r="3" spans="4:4" ht="50.25" customHeight="1">
      <c r="D3" s="427"/>
    </row>
    <row r="4" spans="4:4" ht="57" customHeight="1">
      <c r="D4" s="427">
        <v>3</v>
      </c>
    </row>
    <row r="5" spans="4:4" ht="57" customHeight="1">
      <c r="D5" s="427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H1179" activePane="bottomRight" state="frozen"/>
      <selection activeCell="D209" sqref="D209"/>
      <selection pane="topRight" activeCell="D209" sqref="D209"/>
      <selection pane="bottomLeft" activeCell="D209" sqref="D209"/>
      <selection pane="bottomRight" activeCell="F1501" sqref="F1501"/>
    </sheetView>
  </sheetViews>
  <sheetFormatPr baseColWidth="10" defaultColWidth="31.83203125" defaultRowHeight="15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640625" style="155" customWidth="1"/>
    <col min="11" max="11" width="21.33203125" style="155" customWidth="1"/>
    <col min="12" max="12" width="7.1640625" style="155" customWidth="1"/>
    <col min="13" max="15" width="7.1640625" style="145" customWidth="1"/>
    <col min="16" max="16" width="7.1640625" style="156" customWidth="1"/>
    <col min="17" max="17" width="12.6640625" style="156" bestFit="1" customWidth="1"/>
    <col min="18" max="250" width="9.1640625" style="5" customWidth="1"/>
    <col min="251" max="251" width="6.6640625" style="5" customWidth="1"/>
    <col min="252" max="252" width="3.832031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3203125" style="5"/>
  </cols>
  <sheetData>
    <row r="1" spans="1:17" ht="15" customHeight="1">
      <c r="B1" s="2"/>
      <c r="C1" s="80"/>
    </row>
    <row r="2" spans="1:17" ht="21" customHeight="1">
      <c r="A2" s="6"/>
      <c r="B2" s="576" t="s">
        <v>41</v>
      </c>
      <c r="C2" s="57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77" t="s">
        <v>23</v>
      </c>
      <c r="C4" s="578" t="s">
        <v>1013</v>
      </c>
      <c r="D4" s="578" t="s">
        <v>42</v>
      </c>
      <c r="E4" s="577" t="s">
        <v>43</v>
      </c>
      <c r="F4" s="108" t="s">
        <v>1610</v>
      </c>
      <c r="G4" s="108" t="s">
        <v>1609</v>
      </c>
      <c r="H4" s="575" t="s">
        <v>1026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77"/>
      <c r="C5" s="578"/>
      <c r="D5" s="578"/>
      <c r="E5" s="577"/>
      <c r="F5" s="93"/>
      <c r="G5" s="93"/>
      <c r="H5" s="575"/>
      <c r="I5" s="193" t="s">
        <v>1609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37"/>
      <c r="E8" s="238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1142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1141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1198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1199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1197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1143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1553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1554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1555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1556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1557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1558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1559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1560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1324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1325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1326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1327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1328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1329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1330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1331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1332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1333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1334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1335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1336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1337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1338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1339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1340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1341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1342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1343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1344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1345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1382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1383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1384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1385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1386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1387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1388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1389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1390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1391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1392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1393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1394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1395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1396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1397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1346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1347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1195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1196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1014</v>
      </c>
      <c r="D116" s="237" t="s">
        <v>44</v>
      </c>
      <c r="E116" s="238" t="s">
        <v>525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1015</v>
      </c>
      <c r="D117" s="237" t="s">
        <v>44</v>
      </c>
      <c r="E117" s="238" t="s">
        <v>525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1016</v>
      </c>
      <c r="D118" s="237" t="s">
        <v>44</v>
      </c>
      <c r="E118" s="238" t="s">
        <v>525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1017</v>
      </c>
      <c r="D119" s="237" t="s">
        <v>44</v>
      </c>
      <c r="E119" s="238" t="s">
        <v>525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1018</v>
      </c>
      <c r="D120" s="237" t="s">
        <v>44</v>
      </c>
      <c r="E120" s="238" t="s">
        <v>525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1194</v>
      </c>
      <c r="D121" s="237" t="s">
        <v>44</v>
      </c>
      <c r="E121" s="238" t="s">
        <v>525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1398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1399</v>
      </c>
      <c r="D123" s="237" t="s">
        <v>44</v>
      </c>
      <c r="E123" s="238" t="s">
        <v>525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1400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37" t="s">
        <v>44</v>
      </c>
      <c r="E127" s="238" t="s">
        <v>525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37" t="s">
        <v>44</v>
      </c>
      <c r="E128" s="238" t="s">
        <v>525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1144</v>
      </c>
      <c r="D129" s="237" t="s">
        <v>45</v>
      </c>
      <c r="E129" s="238" t="s">
        <v>525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1145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1146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1147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1148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1149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1150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1151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1152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1153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1460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1561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1044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1045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1046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1047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1562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1401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1402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1154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1034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1563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1564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1048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583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584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1565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1130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1566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1567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1403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1404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1461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1462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582</v>
      </c>
      <c r="C274" s="109" t="s">
        <v>580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1568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1569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1570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1571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1572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1573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1574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1575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1576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1577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1578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1579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1580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1581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1582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1583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1584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1585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1586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1587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1588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1589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1590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1591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1592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1593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1594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1595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1596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1597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1598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1599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1600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1601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1602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1603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1604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1463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1464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585</v>
      </c>
      <c r="C315" s="109" t="s">
        <v>586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1157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1155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1156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587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1465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1466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1467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1468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1405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588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589</v>
      </c>
      <c r="C361" s="109" t="s">
        <v>590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591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592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1158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593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594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595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596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597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598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1469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53" t="s">
        <v>599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1019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1020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600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601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602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1049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1050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1051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1052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1053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1054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603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604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605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53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606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607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608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609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610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1470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1471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611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612</v>
      </c>
      <c r="C557" s="109" t="s">
        <v>613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1472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1473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1474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1475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1476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1477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1478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1479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1480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1481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1482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1483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1484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1485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1486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1487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1488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1489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1490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1491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1492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1493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1494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1495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1496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614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615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1093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616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1094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617</v>
      </c>
      <c r="C598" s="109" t="s">
        <v>1055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1056</v>
      </c>
      <c r="D599" s="237" t="s">
        <v>45</v>
      </c>
      <c r="E599" s="238" t="s">
        <v>1091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1057</v>
      </c>
      <c r="D600" s="237" t="s">
        <v>45</v>
      </c>
      <c r="E600" s="238" t="s">
        <v>1091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1159</v>
      </c>
      <c r="D601" s="237" t="s">
        <v>45</v>
      </c>
      <c r="E601" s="238" t="s">
        <v>1091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1160</v>
      </c>
      <c r="D602" s="237" t="s">
        <v>45</v>
      </c>
      <c r="E602" s="238" t="s">
        <v>1091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1161</v>
      </c>
      <c r="D603" s="237" t="s">
        <v>45</v>
      </c>
      <c r="E603" s="238" t="s">
        <v>1091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1058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1162</v>
      </c>
      <c r="D605" s="237" t="s">
        <v>45</v>
      </c>
      <c r="E605" s="238" t="s">
        <v>1091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802</v>
      </c>
      <c r="C607" s="109" t="s">
        <v>1060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1067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1068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1069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1070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1071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1072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1073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1074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1075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1076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1077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1078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1079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1080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1081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1082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1165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1083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1084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1085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1086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1087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1088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1089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1090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1003</v>
      </c>
      <c r="C634" s="109" t="s">
        <v>1105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1191</v>
      </c>
      <c r="C635" s="109" t="s">
        <v>1348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1106</v>
      </c>
      <c r="D636" s="237" t="s">
        <v>47</v>
      </c>
      <c r="E636" s="238" t="s">
        <v>1122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1107</v>
      </c>
      <c r="D637" s="237" t="s">
        <v>47</v>
      </c>
      <c r="E637" s="238" t="s">
        <v>1123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1108</v>
      </c>
      <c r="D638" s="237" t="s">
        <v>47</v>
      </c>
      <c r="E638" s="238" t="s">
        <v>1124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1109</v>
      </c>
      <c r="D639" s="237" t="s">
        <v>47</v>
      </c>
      <c r="E639" s="238" t="s">
        <v>1124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1110</v>
      </c>
      <c r="D640" s="237" t="s">
        <v>45</v>
      </c>
      <c r="E640" s="238" t="s">
        <v>1124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1111</v>
      </c>
      <c r="D641" s="237" t="s">
        <v>45</v>
      </c>
      <c r="E641" s="238" t="s">
        <v>1124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1112</v>
      </c>
      <c r="D642" s="237" t="s">
        <v>45</v>
      </c>
      <c r="E642" s="238" t="s">
        <v>1124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1113</v>
      </c>
      <c r="D643" s="237" t="s">
        <v>45</v>
      </c>
      <c r="E643" s="238" t="s">
        <v>1124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1114</v>
      </c>
      <c r="D644" s="237" t="s">
        <v>45</v>
      </c>
      <c r="E644" s="238" t="s">
        <v>1125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1192</v>
      </c>
      <c r="C646" s="109" t="s">
        <v>1115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1116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1117</v>
      </c>
      <c r="D648" s="237" t="s">
        <v>47</v>
      </c>
      <c r="E648" s="238" t="s">
        <v>1124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1118</v>
      </c>
      <c r="D649" s="237" t="s">
        <v>47</v>
      </c>
      <c r="E649" s="238" t="s">
        <v>1124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1119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1120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1193</v>
      </c>
      <c r="C653" s="109" t="s">
        <v>1121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1059</v>
      </c>
      <c r="C655" s="109" t="s">
        <v>618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1032</v>
      </c>
      <c r="C656" s="109" t="s">
        <v>619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620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621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622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623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624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625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626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627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628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629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630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631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632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633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634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635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636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637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638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639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640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1032</v>
      </c>
      <c r="C679" s="109" t="s">
        <v>641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642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643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644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645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646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647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648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649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650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651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652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653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654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655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656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657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658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659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660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661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662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663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664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665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666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667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668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669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670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671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672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673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674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675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1497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1498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1499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1500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1501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1502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1503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1504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1505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1506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1507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1508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1509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1510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1511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1512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1032</v>
      </c>
      <c r="C731" s="109" t="s">
        <v>676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677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678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679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680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681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682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1032</v>
      </c>
      <c r="C739" s="109" t="s">
        <v>683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684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685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686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687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688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689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690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691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692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693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1513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694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695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696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697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698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699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700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701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702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703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704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705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706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707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708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1514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709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710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711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1515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712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713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1516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1517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714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715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716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717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718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719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720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721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722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1032</v>
      </c>
      <c r="C785" s="109" t="s">
        <v>723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724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725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1518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726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727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728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729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730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1520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1519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731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732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733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734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1032</v>
      </c>
      <c r="C801" s="109" t="s">
        <v>1060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1061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1062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1063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1064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1065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1066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1163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1164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1032</v>
      </c>
      <c r="C811" s="109" t="s">
        <v>735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736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737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738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739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740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741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742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743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744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745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746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747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748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749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750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751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752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753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754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755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756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757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758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759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760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761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762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763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764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765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766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767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768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769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770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1166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1167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1021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1022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1032</v>
      </c>
      <c r="C853" s="109" t="s">
        <v>1169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1170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1171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1172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1173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1032</v>
      </c>
      <c r="C859" s="109" t="s">
        <v>771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772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773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774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775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776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777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778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779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1605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1126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1032</v>
      </c>
      <c r="C917" s="109" t="s">
        <v>780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1032</v>
      </c>
      <c r="C926" s="109" t="s">
        <v>771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1200</v>
      </c>
      <c r="D927" s="237" t="s">
        <v>47</v>
      </c>
      <c r="E927" s="238" t="s">
        <v>1103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1201</v>
      </c>
      <c r="D928" s="237" t="s">
        <v>47</v>
      </c>
      <c r="E928" s="238" t="s">
        <v>1103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1202</v>
      </c>
      <c r="D929" s="237" t="s">
        <v>47</v>
      </c>
      <c r="E929" s="238" t="s">
        <v>1103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1203</v>
      </c>
      <c r="D930" s="237" t="s">
        <v>47</v>
      </c>
      <c r="E930" s="238" t="s">
        <v>1103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1204</v>
      </c>
      <c r="D931" s="237" t="s">
        <v>47</v>
      </c>
      <c r="E931" s="238" t="s">
        <v>1103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1205</v>
      </c>
      <c r="D932" s="237" t="s">
        <v>47</v>
      </c>
      <c r="E932" s="238" t="s">
        <v>1103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1206</v>
      </c>
      <c r="D933" s="237" t="s">
        <v>47</v>
      </c>
      <c r="E933" s="238" t="s">
        <v>1103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1207</v>
      </c>
      <c r="D934" s="237" t="s">
        <v>47</v>
      </c>
      <c r="E934" s="238" t="s">
        <v>1103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1208</v>
      </c>
      <c r="D935" s="237" t="s">
        <v>47</v>
      </c>
      <c r="E935" s="238" t="s">
        <v>1103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1209</v>
      </c>
      <c r="D936" s="237" t="s">
        <v>47</v>
      </c>
      <c r="E936" s="238" t="s">
        <v>1103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1210</v>
      </c>
      <c r="D937" s="237" t="s">
        <v>47</v>
      </c>
      <c r="E937" s="238" t="s">
        <v>1103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1211</v>
      </c>
      <c r="D938" s="237" t="s">
        <v>47</v>
      </c>
      <c r="E938" s="238" t="s">
        <v>1103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1212</v>
      </c>
      <c r="D939" s="237" t="s">
        <v>47</v>
      </c>
      <c r="E939" s="238" t="s">
        <v>1103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1213</v>
      </c>
      <c r="D940" s="237" t="s">
        <v>47</v>
      </c>
      <c r="E940" s="238" t="s">
        <v>1103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1214</v>
      </c>
      <c r="D941" s="237" t="s">
        <v>47</v>
      </c>
      <c r="E941" s="238" t="s">
        <v>1103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1215</v>
      </c>
      <c r="D942" s="237" t="s">
        <v>47</v>
      </c>
      <c r="E942" s="238" t="s">
        <v>1103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1216</v>
      </c>
      <c r="D943" s="237" t="s">
        <v>47</v>
      </c>
      <c r="E943" s="238" t="s">
        <v>1103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1217</v>
      </c>
      <c r="D944" s="237" t="s">
        <v>47</v>
      </c>
      <c r="E944" s="238" t="s">
        <v>1103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1218</v>
      </c>
      <c r="D945" s="237" t="s">
        <v>47</v>
      </c>
      <c r="E945" s="238" t="s">
        <v>1103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1219</v>
      </c>
      <c r="D946" s="237" t="s">
        <v>47</v>
      </c>
      <c r="E946" s="238" t="s">
        <v>1103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1220</v>
      </c>
      <c r="D947" s="237" t="s">
        <v>47</v>
      </c>
      <c r="E947" s="238" t="s">
        <v>1103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1221</v>
      </c>
      <c r="D948" s="237" t="s">
        <v>47</v>
      </c>
      <c r="E948" s="238" t="s">
        <v>1103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1222</v>
      </c>
      <c r="D949" s="237" t="s">
        <v>47</v>
      </c>
      <c r="E949" s="238" t="s">
        <v>1103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1223</v>
      </c>
      <c r="D950" s="237" t="s">
        <v>47</v>
      </c>
      <c r="E950" s="238" t="s">
        <v>1103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1224</v>
      </c>
      <c r="D951" s="237" t="s">
        <v>47</v>
      </c>
      <c r="E951" s="238" t="s">
        <v>1103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1225</v>
      </c>
      <c r="D952" s="237" t="s">
        <v>47</v>
      </c>
      <c r="E952" s="238" t="s">
        <v>1103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1226</v>
      </c>
      <c r="D953" s="237" t="s">
        <v>47</v>
      </c>
      <c r="E953" s="238" t="s">
        <v>1103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1227</v>
      </c>
      <c r="D954" s="237" t="s">
        <v>47</v>
      </c>
      <c r="E954" s="238" t="s">
        <v>1103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1228</v>
      </c>
      <c r="D955" s="237" t="s">
        <v>47</v>
      </c>
      <c r="E955" s="238" t="s">
        <v>1103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1229</v>
      </c>
      <c r="D956" s="237" t="s">
        <v>47</v>
      </c>
      <c r="E956" s="238" t="s">
        <v>1103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1230</v>
      </c>
      <c r="D957" s="237" t="s">
        <v>47</v>
      </c>
      <c r="E957" s="238" t="s">
        <v>1103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1231</v>
      </c>
      <c r="D958" s="237" t="s">
        <v>47</v>
      </c>
      <c r="E958" s="238" t="s">
        <v>1103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1232</v>
      </c>
      <c r="D959" s="237" t="s">
        <v>47</v>
      </c>
      <c r="E959" s="238" t="s">
        <v>1103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1233</v>
      </c>
      <c r="D960" s="237" t="s">
        <v>47</v>
      </c>
      <c r="E960" s="238" t="s">
        <v>1103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1234</v>
      </c>
      <c r="D961" s="237" t="s">
        <v>47</v>
      </c>
      <c r="E961" s="238" t="s">
        <v>1103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1235</v>
      </c>
      <c r="D962" s="237" t="s">
        <v>47</v>
      </c>
      <c r="E962" s="238" t="s">
        <v>1103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1236</v>
      </c>
      <c r="D963" s="237" t="s">
        <v>47</v>
      </c>
      <c r="E963" s="238" t="s">
        <v>1103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1237</v>
      </c>
      <c r="D964" s="237" t="s">
        <v>47</v>
      </c>
      <c r="E964" s="238" t="s">
        <v>1103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1238</v>
      </c>
      <c r="D965" s="237" t="s">
        <v>47</v>
      </c>
      <c r="E965" s="238" t="s">
        <v>1103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1239</v>
      </c>
      <c r="D966" s="237" t="s">
        <v>47</v>
      </c>
      <c r="E966" s="238" t="s">
        <v>1103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1240</v>
      </c>
      <c r="D967" s="237" t="s">
        <v>47</v>
      </c>
      <c r="E967" s="238" t="s">
        <v>1103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1241</v>
      </c>
      <c r="D968" s="237" t="s">
        <v>47</v>
      </c>
      <c r="E968" s="238" t="s">
        <v>1103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1242</v>
      </c>
      <c r="D969" s="237" t="s">
        <v>47</v>
      </c>
      <c r="E969" s="238" t="s">
        <v>1103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1243</v>
      </c>
      <c r="D970" s="237" t="s">
        <v>47</v>
      </c>
      <c r="E970" s="238" t="s">
        <v>1103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1244</v>
      </c>
      <c r="D971" s="237" t="s">
        <v>47</v>
      </c>
      <c r="E971" s="238" t="s">
        <v>1103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1245</v>
      </c>
      <c r="D972" s="237" t="s">
        <v>47</v>
      </c>
      <c r="E972" s="238" t="s">
        <v>1103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1246</v>
      </c>
      <c r="D973" s="237" t="s">
        <v>47</v>
      </c>
      <c r="E973" s="238" t="s">
        <v>1103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1247</v>
      </c>
      <c r="D974" s="237" t="s">
        <v>47</v>
      </c>
      <c r="E974" s="238" t="s">
        <v>1103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1248</v>
      </c>
      <c r="D975" s="237" t="s">
        <v>47</v>
      </c>
      <c r="E975" s="238" t="s">
        <v>1103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1249</v>
      </c>
      <c r="D976" s="237" t="s">
        <v>47</v>
      </c>
      <c r="E976" s="238" t="s">
        <v>1103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1250</v>
      </c>
      <c r="D977" s="237" t="s">
        <v>47</v>
      </c>
      <c r="E977" s="238" t="s">
        <v>1103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1251</v>
      </c>
      <c r="D978" s="237" t="s">
        <v>47</v>
      </c>
      <c r="E978" s="238" t="s">
        <v>1103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1252</v>
      </c>
      <c r="D979" s="237" t="s">
        <v>47</v>
      </c>
      <c r="E979" s="238" t="s">
        <v>1103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1253</v>
      </c>
      <c r="D980" s="237" t="s">
        <v>47</v>
      </c>
      <c r="E980" s="238" t="s">
        <v>1103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1254</v>
      </c>
      <c r="D981" s="237" t="s">
        <v>47</v>
      </c>
      <c r="E981" s="238" t="s">
        <v>1103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1032</v>
      </c>
      <c r="C983" s="109" t="s">
        <v>780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1255</v>
      </c>
      <c r="D984" s="237" t="s">
        <v>47</v>
      </c>
      <c r="E984" s="238" t="s">
        <v>1103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1256</v>
      </c>
      <c r="D985" s="237" t="s">
        <v>47</v>
      </c>
      <c r="E985" s="238" t="s">
        <v>1103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1257</v>
      </c>
      <c r="D986" s="237" t="s">
        <v>47</v>
      </c>
      <c r="E986" s="238" t="s">
        <v>1103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1258</v>
      </c>
      <c r="D987" s="237" t="s">
        <v>47</v>
      </c>
      <c r="E987" s="238" t="s">
        <v>1103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1259</v>
      </c>
      <c r="D988" s="237" t="s">
        <v>47</v>
      </c>
      <c r="E988" s="238" t="s">
        <v>1103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1260</v>
      </c>
      <c r="D989" s="237" t="s">
        <v>47</v>
      </c>
      <c r="E989" s="238" t="s">
        <v>1103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1261</v>
      </c>
      <c r="D990" s="237" t="s">
        <v>47</v>
      </c>
      <c r="E990" s="238" t="s">
        <v>1103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1032</v>
      </c>
      <c r="C992" s="109" t="s">
        <v>531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781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782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783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784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785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786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787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788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1606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1607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1521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1522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1032</v>
      </c>
      <c r="C1006" s="109" t="s">
        <v>789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1131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1132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1032</v>
      </c>
      <c r="C1034" s="109" t="s">
        <v>790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791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792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793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794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795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1095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1523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1524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1525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1526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1527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796</v>
      </c>
      <c r="D1049" s="237" t="s">
        <v>47</v>
      </c>
      <c r="E1049" s="238" t="s">
        <v>797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1032</v>
      </c>
      <c r="C1051" s="109" t="s">
        <v>798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799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800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801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1168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1528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1608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803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1032</v>
      </c>
      <c r="C1062" s="109" t="s">
        <v>619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804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805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806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807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808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809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810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811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812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813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814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815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816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817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818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819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820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821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822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823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824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1032</v>
      </c>
      <c r="C1085" s="109" t="s">
        <v>641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825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826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827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828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829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830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831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832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833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834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835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836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837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838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839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840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841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842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843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844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845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846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847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848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849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850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851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852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853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854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855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856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857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858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1032</v>
      </c>
      <c r="C1121" s="109" t="s">
        <v>676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859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860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861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862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863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864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1032</v>
      </c>
      <c r="C1129" s="109" t="s">
        <v>683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865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866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867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868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869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870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871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872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873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874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875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876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877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878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879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880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881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882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883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884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885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886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887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888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889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890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891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892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893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894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895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896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897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898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899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900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901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902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903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1032</v>
      </c>
      <c r="C1170" s="109" t="s">
        <v>723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904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905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906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907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908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909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910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911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912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913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914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915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1032</v>
      </c>
      <c r="C1184" s="109" t="s">
        <v>1060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1174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1175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1176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1177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1178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1179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1180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1181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1032</v>
      </c>
      <c r="C1194" s="109" t="s">
        <v>735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916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917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918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919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920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921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922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923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924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925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926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927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928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929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930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931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932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933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934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935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936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937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938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939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940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941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942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943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944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945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946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947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948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949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950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1182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1183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1023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1184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1032</v>
      </c>
      <c r="C1236" s="109" t="s">
        <v>1169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1185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1186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1187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1188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1032</v>
      </c>
      <c r="C1242" s="109" t="s">
        <v>771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951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952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953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954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955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956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957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958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959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960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961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1127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1032</v>
      </c>
      <c r="C1299" s="109" t="s">
        <v>780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1032</v>
      </c>
      <c r="C1308" s="109" t="s">
        <v>771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1262</v>
      </c>
      <c r="D1309" s="237" t="s">
        <v>47</v>
      </c>
      <c r="E1309" s="238" t="s">
        <v>1103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1263</v>
      </c>
      <c r="D1310" s="237" t="s">
        <v>47</v>
      </c>
      <c r="E1310" s="238" t="s">
        <v>1103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1264</v>
      </c>
      <c r="D1311" s="237" t="s">
        <v>47</v>
      </c>
      <c r="E1311" s="238" t="s">
        <v>1103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1265</v>
      </c>
      <c r="D1312" s="237" t="s">
        <v>47</v>
      </c>
      <c r="E1312" s="238" t="s">
        <v>1103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1266</v>
      </c>
      <c r="D1313" s="237" t="s">
        <v>47</v>
      </c>
      <c r="E1313" s="238" t="s">
        <v>1103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1267</v>
      </c>
      <c r="D1314" s="237" t="s">
        <v>47</v>
      </c>
      <c r="E1314" s="238" t="s">
        <v>1103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1268</v>
      </c>
      <c r="D1315" s="237" t="s">
        <v>47</v>
      </c>
      <c r="E1315" s="238" t="s">
        <v>1103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1269</v>
      </c>
      <c r="D1316" s="237" t="s">
        <v>47</v>
      </c>
      <c r="E1316" s="238" t="s">
        <v>1103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1270</v>
      </c>
      <c r="D1317" s="237" t="s">
        <v>47</v>
      </c>
      <c r="E1317" s="238" t="s">
        <v>1103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1271</v>
      </c>
      <c r="D1318" s="237" t="s">
        <v>47</v>
      </c>
      <c r="E1318" s="238" t="s">
        <v>1103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1272</v>
      </c>
      <c r="D1319" s="237" t="s">
        <v>47</v>
      </c>
      <c r="E1319" s="238" t="s">
        <v>1103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1273</v>
      </c>
      <c r="D1320" s="237" t="s">
        <v>47</v>
      </c>
      <c r="E1320" s="238" t="s">
        <v>1103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1274</v>
      </c>
      <c r="D1321" s="237" t="s">
        <v>47</v>
      </c>
      <c r="E1321" s="238" t="s">
        <v>1103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1275</v>
      </c>
      <c r="D1322" s="237" t="s">
        <v>47</v>
      </c>
      <c r="E1322" s="238" t="s">
        <v>1103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1276</v>
      </c>
      <c r="D1323" s="237" t="s">
        <v>47</v>
      </c>
      <c r="E1323" s="238" t="s">
        <v>1103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1277</v>
      </c>
      <c r="D1324" s="237" t="s">
        <v>47</v>
      </c>
      <c r="E1324" s="238" t="s">
        <v>1103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1278</v>
      </c>
      <c r="D1325" s="237" t="s">
        <v>47</v>
      </c>
      <c r="E1325" s="238" t="s">
        <v>1103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1279</v>
      </c>
      <c r="D1326" s="237" t="s">
        <v>47</v>
      </c>
      <c r="E1326" s="238" t="s">
        <v>1103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1280</v>
      </c>
      <c r="D1327" s="237" t="s">
        <v>47</v>
      </c>
      <c r="E1327" s="238" t="s">
        <v>1103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1281</v>
      </c>
      <c r="D1328" s="237" t="s">
        <v>47</v>
      </c>
      <c r="E1328" s="238" t="s">
        <v>1103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1282</v>
      </c>
      <c r="D1329" s="237" t="s">
        <v>47</v>
      </c>
      <c r="E1329" s="238" t="s">
        <v>1103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1283</v>
      </c>
      <c r="D1330" s="237" t="s">
        <v>47</v>
      </c>
      <c r="E1330" s="238" t="s">
        <v>1103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1284</v>
      </c>
      <c r="D1331" s="237" t="s">
        <v>47</v>
      </c>
      <c r="E1331" s="238" t="s">
        <v>1103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1285</v>
      </c>
      <c r="D1332" s="237" t="s">
        <v>47</v>
      </c>
      <c r="E1332" s="238" t="s">
        <v>1103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1286</v>
      </c>
      <c r="D1333" s="237" t="s">
        <v>47</v>
      </c>
      <c r="E1333" s="238" t="s">
        <v>1103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1287</v>
      </c>
      <c r="D1334" s="237" t="s">
        <v>47</v>
      </c>
      <c r="E1334" s="238" t="s">
        <v>1103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1288</v>
      </c>
      <c r="D1335" s="237" t="s">
        <v>47</v>
      </c>
      <c r="E1335" s="238" t="s">
        <v>1103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1289</v>
      </c>
      <c r="D1336" s="237" t="s">
        <v>47</v>
      </c>
      <c r="E1336" s="238" t="s">
        <v>1103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1290</v>
      </c>
      <c r="D1337" s="237" t="s">
        <v>47</v>
      </c>
      <c r="E1337" s="238" t="s">
        <v>1103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1291</v>
      </c>
      <c r="D1338" s="237" t="s">
        <v>47</v>
      </c>
      <c r="E1338" s="238" t="s">
        <v>1103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1292</v>
      </c>
      <c r="D1339" s="237" t="s">
        <v>47</v>
      </c>
      <c r="E1339" s="238" t="s">
        <v>1103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1293</v>
      </c>
      <c r="D1340" s="237" t="s">
        <v>47</v>
      </c>
      <c r="E1340" s="238" t="s">
        <v>1103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1294</v>
      </c>
      <c r="D1341" s="237" t="s">
        <v>47</v>
      </c>
      <c r="E1341" s="238" t="s">
        <v>1103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1295</v>
      </c>
      <c r="D1342" s="237" t="s">
        <v>47</v>
      </c>
      <c r="E1342" s="238" t="s">
        <v>1103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1296</v>
      </c>
      <c r="D1343" s="237" t="s">
        <v>47</v>
      </c>
      <c r="E1343" s="238" t="s">
        <v>1103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1297</v>
      </c>
      <c r="D1344" s="237" t="s">
        <v>47</v>
      </c>
      <c r="E1344" s="238" t="s">
        <v>1103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1298</v>
      </c>
      <c r="D1345" s="237" t="s">
        <v>47</v>
      </c>
      <c r="E1345" s="238" t="s">
        <v>1103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1299</v>
      </c>
      <c r="D1346" s="237" t="s">
        <v>47</v>
      </c>
      <c r="E1346" s="238" t="s">
        <v>1103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1300</v>
      </c>
      <c r="D1347" s="237" t="s">
        <v>47</v>
      </c>
      <c r="E1347" s="238" t="s">
        <v>1103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1301</v>
      </c>
      <c r="D1348" s="237" t="s">
        <v>47</v>
      </c>
      <c r="E1348" s="238" t="s">
        <v>1103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1302</v>
      </c>
      <c r="D1349" s="237" t="s">
        <v>47</v>
      </c>
      <c r="E1349" s="238" t="s">
        <v>1103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1303</v>
      </c>
      <c r="D1350" s="237" t="s">
        <v>47</v>
      </c>
      <c r="E1350" s="238" t="s">
        <v>1103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1304</v>
      </c>
      <c r="D1351" s="237" t="s">
        <v>47</v>
      </c>
      <c r="E1351" s="238" t="s">
        <v>1103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1305</v>
      </c>
      <c r="D1352" s="237" t="s">
        <v>47</v>
      </c>
      <c r="E1352" s="238" t="s">
        <v>1103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1306</v>
      </c>
      <c r="D1353" s="237" t="s">
        <v>47</v>
      </c>
      <c r="E1353" s="238" t="s">
        <v>1103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1307</v>
      </c>
      <c r="D1354" s="237" t="s">
        <v>47</v>
      </c>
      <c r="E1354" s="238" t="s">
        <v>1103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1308</v>
      </c>
      <c r="D1355" s="237" t="s">
        <v>47</v>
      </c>
      <c r="E1355" s="238" t="s">
        <v>1103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1309</v>
      </c>
      <c r="D1356" s="237" t="s">
        <v>47</v>
      </c>
      <c r="E1356" s="238" t="s">
        <v>1103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1310</v>
      </c>
      <c r="D1357" s="237" t="s">
        <v>47</v>
      </c>
      <c r="E1357" s="238" t="s">
        <v>1103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1311</v>
      </c>
      <c r="D1358" s="237" t="s">
        <v>47</v>
      </c>
      <c r="E1358" s="238" t="s">
        <v>1103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1312</v>
      </c>
      <c r="D1359" s="237" t="s">
        <v>47</v>
      </c>
      <c r="E1359" s="238" t="s">
        <v>1103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1313</v>
      </c>
      <c r="D1360" s="237" t="s">
        <v>47</v>
      </c>
      <c r="E1360" s="238" t="s">
        <v>1103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1314</v>
      </c>
      <c r="D1361" s="237" t="s">
        <v>47</v>
      </c>
      <c r="E1361" s="238" t="s">
        <v>1103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1315</v>
      </c>
      <c r="D1362" s="237" t="s">
        <v>47</v>
      </c>
      <c r="E1362" s="238" t="s">
        <v>1103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1316</v>
      </c>
      <c r="D1363" s="237" t="s">
        <v>47</v>
      </c>
      <c r="E1363" s="238" t="s">
        <v>1103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1032</v>
      </c>
      <c r="C1365" s="109" t="s">
        <v>780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1317</v>
      </c>
      <c r="D1366" s="237" t="s">
        <v>47</v>
      </c>
      <c r="E1366" s="238" t="s">
        <v>1103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1318</v>
      </c>
      <c r="D1367" s="237" t="s">
        <v>47</v>
      </c>
      <c r="E1367" s="238" t="s">
        <v>1103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1319</v>
      </c>
      <c r="D1368" s="237" t="s">
        <v>47</v>
      </c>
      <c r="E1368" s="238" t="s">
        <v>1103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1320</v>
      </c>
      <c r="D1369" s="237" t="s">
        <v>47</v>
      </c>
      <c r="E1369" s="238" t="s">
        <v>1103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1321</v>
      </c>
      <c r="D1370" s="237" t="s">
        <v>47</v>
      </c>
      <c r="E1370" s="238" t="s">
        <v>1103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1322</v>
      </c>
      <c r="D1371" s="237" t="s">
        <v>47</v>
      </c>
      <c r="E1371" s="238" t="s">
        <v>1103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1323</v>
      </c>
      <c r="D1372" s="237" t="s">
        <v>47</v>
      </c>
      <c r="E1372" s="238" t="s">
        <v>1103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1032</v>
      </c>
      <c r="C1374" s="109" t="s">
        <v>531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962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963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964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965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966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967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968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969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970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1032</v>
      </c>
      <c r="C1385" s="109" t="s">
        <v>789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1133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1134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1032</v>
      </c>
      <c r="C1413" s="109" t="s">
        <v>790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1096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971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972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973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974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975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976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977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978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979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980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981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1097</v>
      </c>
      <c r="D1433" s="237" t="s">
        <v>47</v>
      </c>
      <c r="E1433" s="238" t="s">
        <v>473</v>
      </c>
      <c r="F1433" s="454">
        <v>2740</v>
      </c>
      <c r="G1433" s="45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1032</v>
      </c>
      <c r="C1435" s="109" t="s">
        <v>798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982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983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984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1189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1190</v>
      </c>
      <c r="C1443" s="109" t="s">
        <v>1004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1092</v>
      </c>
      <c r="D1444" s="237" t="s">
        <v>47</v>
      </c>
      <c r="E1444" s="238" t="s">
        <v>1005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1007</v>
      </c>
      <c r="D1445" s="237" t="s">
        <v>47</v>
      </c>
      <c r="E1445" s="238" t="s">
        <v>1006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1008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1098</v>
      </c>
      <c r="D1447" s="237" t="s">
        <v>47</v>
      </c>
      <c r="E1447" s="238" t="s">
        <v>1104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1099</v>
      </c>
      <c r="D1448" s="237" t="s">
        <v>47</v>
      </c>
      <c r="E1448" s="238" t="s">
        <v>1104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1100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1101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1102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1406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1407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1408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1409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1410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1032</v>
      </c>
      <c r="C1458" s="199" t="s">
        <v>1411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1412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1413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1032</v>
      </c>
      <c r="C1462" s="199" t="s">
        <v>1414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1032</v>
      </c>
      <c r="C1463" s="199" t="s">
        <v>1415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1032</v>
      </c>
      <c r="C1464" s="199" t="s">
        <v>1416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1032</v>
      </c>
      <c r="C1465" s="199" t="s">
        <v>1417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1032</v>
      </c>
      <c r="C1467" s="199" t="s">
        <v>1418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1419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1420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1032</v>
      </c>
      <c r="C1471" s="199" t="s">
        <v>1421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1422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1423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1424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1425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1426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55" t="s">
        <v>1427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55" t="s">
        <v>1428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55" t="s">
        <v>1429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55" t="s">
        <v>1430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1431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1432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55" t="s">
        <v>1432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1036</v>
      </c>
      <c r="C1487" s="199" t="s">
        <v>1433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1434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1435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1436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1028</v>
      </c>
      <c r="C1491" s="199" t="s">
        <v>1437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1438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1439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5" priority="138" operator="equal">
      <formula>0</formula>
    </cfRule>
  </conditionalFormatting>
  <conditionalFormatting sqref="B8:C135">
    <cfRule type="cellIs" dxfId="34" priority="51" operator="equal">
      <formula>0</formula>
    </cfRule>
  </conditionalFormatting>
  <conditionalFormatting sqref="B150:G1493">
    <cfRule type="cellIs" dxfId="33" priority="1" operator="equal">
      <formula>0</formula>
    </cfRule>
  </conditionalFormatting>
  <conditionalFormatting sqref="C143:G149">
    <cfRule type="cellIs" dxfId="32" priority="5" operator="equal">
      <formula>0</formula>
    </cfRule>
  </conditionalFormatting>
  <conditionalFormatting sqref="D9:G142">
    <cfRule type="cellIs" dxfId="31" priority="11" operator="equal">
      <formula>0</formula>
    </cfRule>
  </conditionalFormatting>
  <conditionalFormatting sqref="D1:IV5 A1:C7 D6:K6 H1455:IV1457 H1458:XFD1485 H1486:H1493 I1486:XFD1494 A1494:H1494 A1495:XFD65536">
    <cfRule type="cellIs" dxfId="30" priority="163" operator="equal">
      <formula>0</formula>
    </cfRule>
  </conditionalFormatting>
  <conditionalFormatting sqref="D7:IV8 C136:C142 B136:B149">
    <cfRule type="cellIs" dxfId="29" priority="62" operator="equal">
      <formula>0</formula>
    </cfRule>
  </conditionalFormatting>
  <conditionalFormatting sqref="H9:H1418">
    <cfRule type="cellIs" dxfId="28" priority="129" operator="equal">
      <formula>0</formula>
    </cfRule>
  </conditionalFormatting>
  <conditionalFormatting sqref="H1419:I1454">
    <cfRule type="cellIs" dxfId="27" priority="128" operator="equal">
      <formula>0</formula>
    </cfRule>
  </conditionalFormatting>
  <conditionalFormatting sqref="I108:I1418">
    <cfRule type="cellIs" dxfId="26" priority="125" operator="equal">
      <formula>0</formula>
    </cfRule>
  </conditionalFormatting>
  <conditionalFormatting sqref="J108:IV1454">
    <cfRule type="cellIs" dxfId="25" priority="139" operator="equal">
      <formula>0</formula>
    </cfRule>
  </conditionalFormatting>
  <conditionalFormatting sqref="M6:IV6">
    <cfRule type="cellIs" dxfId="2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5" sqref="O15"/>
    </sheetView>
  </sheetViews>
  <sheetFormatPr baseColWidth="10" defaultColWidth="9.1640625" defaultRowHeight="15"/>
  <cols>
    <col min="1" max="1" width="4.33203125" style="202" customWidth="1"/>
    <col min="2" max="2" width="33.33203125" style="202" customWidth="1"/>
    <col min="3" max="3" width="3.83203125" style="203" customWidth="1"/>
    <col min="4" max="4" width="15" style="202" customWidth="1"/>
    <col min="5" max="5" width="12.33203125" style="202" customWidth="1"/>
    <col min="6" max="6" width="5.33203125" style="202" customWidth="1"/>
    <col min="7" max="7" width="5.33203125" style="202" hidden="1" customWidth="1"/>
    <col min="8" max="8" width="5.1640625" style="202" customWidth="1"/>
    <col min="9" max="9" width="34.1640625" style="202" customWidth="1"/>
    <col min="10" max="10" width="3.5" style="202" customWidth="1"/>
    <col min="11" max="11" width="12.6640625" style="202" customWidth="1"/>
    <col min="12" max="12" width="12.33203125" style="202" customWidth="1"/>
    <col min="13" max="13" width="15" style="202" customWidth="1"/>
    <col min="14" max="14" width="17" style="202" customWidth="1"/>
    <col min="15" max="15" width="18.1640625" style="202" customWidth="1"/>
    <col min="16" max="16" width="20.1640625" style="202" customWidth="1"/>
    <col min="17" max="17" width="14.5" style="202" customWidth="1"/>
    <col min="18" max="16384" width="9.1640625" style="202"/>
  </cols>
  <sheetData>
    <row r="2" spans="1:12" s="205" customFormat="1" ht="18.75" customHeight="1">
      <c r="B2" s="610" t="s">
        <v>1457</v>
      </c>
      <c r="C2" s="610"/>
      <c r="D2" s="610"/>
      <c r="E2" s="610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615" t="s">
        <v>1534</v>
      </c>
      <c r="C4" s="616"/>
      <c r="D4" s="616"/>
      <c r="E4" s="617"/>
      <c r="F4" s="409"/>
      <c r="G4" s="409"/>
      <c r="H4" s="410"/>
      <c r="I4" s="579" t="s">
        <v>1535</v>
      </c>
      <c r="J4" s="580"/>
      <c r="K4" s="580"/>
      <c r="L4" s="581"/>
    </row>
    <row r="5" spans="1:12" ht="34.5" customHeight="1">
      <c r="A5" s="204"/>
      <c r="B5" s="412" t="s">
        <v>1380</v>
      </c>
      <c r="C5" s="235" t="s">
        <v>9</v>
      </c>
      <c r="D5" s="611" t="str">
        <f>DATA!D14</f>
        <v>PUSKESMAS WONOSAMODRO</v>
      </c>
      <c r="E5" s="612"/>
      <c r="F5" s="208"/>
      <c r="G5" s="208"/>
      <c r="I5" s="413" t="s">
        <v>1380</v>
      </c>
      <c r="J5" s="235" t="s">
        <v>9</v>
      </c>
      <c r="K5" s="582" t="str">
        <f>D5</f>
        <v>PUSKESMAS WONOSAMODRO</v>
      </c>
      <c r="L5" s="583"/>
    </row>
    <row r="6" spans="1:12" ht="31.5" customHeight="1">
      <c r="A6" s="204"/>
      <c r="B6" s="412" t="s">
        <v>1531</v>
      </c>
      <c r="C6" s="235" t="s">
        <v>9</v>
      </c>
      <c r="D6" s="620">
        <f>DATA!D17*1000</f>
        <v>11000</v>
      </c>
      <c r="E6" s="621"/>
      <c r="F6" s="208"/>
      <c r="G6" s="208"/>
      <c r="I6" s="413" t="s">
        <v>1532</v>
      </c>
      <c r="J6" s="235" t="s">
        <v>9</v>
      </c>
      <c r="K6" s="584">
        <f>DATA!D20*1000</f>
        <v>23000</v>
      </c>
      <c r="L6" s="585"/>
    </row>
    <row r="7" spans="1:12" ht="30.75" customHeight="1">
      <c r="A7" s="204"/>
      <c r="B7" s="412" t="s">
        <v>1442</v>
      </c>
      <c r="C7" s="235" t="s">
        <v>9</v>
      </c>
      <c r="D7" s="618">
        <f>DATA!D18</f>
        <v>1</v>
      </c>
      <c r="E7" s="619"/>
      <c r="F7" s="411" t="s">
        <v>1456</v>
      </c>
      <c r="I7" s="413" t="s">
        <v>1442</v>
      </c>
      <c r="J7" s="235" t="s">
        <v>9</v>
      </c>
      <c r="K7" s="586">
        <f>DATA!D21</f>
        <v>3</v>
      </c>
      <c r="L7" s="587"/>
    </row>
    <row r="8" spans="1:12" ht="51" customHeight="1">
      <c r="A8" s="204"/>
      <c r="B8" s="412" t="s">
        <v>1443</v>
      </c>
      <c r="C8" s="235" t="s">
        <v>9</v>
      </c>
      <c r="D8" s="618">
        <f>DATA!D19</f>
        <v>220</v>
      </c>
      <c r="E8" s="619"/>
      <c r="F8" s="411" t="s">
        <v>1456</v>
      </c>
      <c r="G8" s="406">
        <v>220</v>
      </c>
      <c r="I8" s="413" t="s">
        <v>1443</v>
      </c>
      <c r="J8" s="235" t="s">
        <v>9</v>
      </c>
      <c r="K8" s="586">
        <f>DATA!D22</f>
        <v>380</v>
      </c>
      <c r="L8" s="587"/>
    </row>
    <row r="9" spans="1:12" ht="30" customHeight="1" thickBot="1">
      <c r="A9" s="204"/>
      <c r="B9" s="418" t="s">
        <v>1543</v>
      </c>
      <c r="C9" s="408" t="s">
        <v>9</v>
      </c>
      <c r="D9" s="613">
        <f>IF(D7=1,D6/(380/3^0.5),(D6/(380*3^0.5)))</f>
        <v>50.138312850678027</v>
      </c>
      <c r="E9" s="614"/>
      <c r="F9" s="207"/>
      <c r="G9" s="407">
        <v>380</v>
      </c>
      <c r="I9" s="419" t="s">
        <v>1543</v>
      </c>
      <c r="J9" s="408" t="s">
        <v>9</v>
      </c>
      <c r="K9" s="590">
        <f>IF(K7=1,K6/(380/3^0.5),(K6/(380*3^0.5)))</f>
        <v>34.94488471410893</v>
      </c>
      <c r="L9" s="591"/>
    </row>
    <row r="10" spans="1:12" ht="24.75" customHeight="1">
      <c r="B10" s="420"/>
      <c r="C10" s="417"/>
      <c r="D10" s="421"/>
      <c r="E10" s="421"/>
      <c r="F10" s="207"/>
      <c r="G10" s="407"/>
      <c r="I10" s="420"/>
      <c r="J10" s="417"/>
      <c r="K10" s="421"/>
      <c r="L10" s="421"/>
    </row>
    <row r="11" spans="1:12" ht="18" thickBot="1">
      <c r="B11" s="414" t="s">
        <v>1544</v>
      </c>
      <c r="I11" s="414" t="s">
        <v>1538</v>
      </c>
    </row>
    <row r="12" spans="1:12" ht="34.5" customHeight="1">
      <c r="A12" s="204"/>
      <c r="B12" s="442" t="s">
        <v>1536</v>
      </c>
      <c r="C12" s="436" t="s">
        <v>9</v>
      </c>
      <c r="D12" s="622"/>
      <c r="E12" s="623"/>
      <c r="F12" s="208"/>
      <c r="G12" s="208"/>
      <c r="I12" s="435" t="s">
        <v>1536</v>
      </c>
      <c r="J12" s="436" t="s">
        <v>9</v>
      </c>
      <c r="K12" s="624" t="s">
        <v>1638</v>
      </c>
      <c r="L12" s="625"/>
    </row>
    <row r="13" spans="1:12" ht="31.5" customHeight="1">
      <c r="A13" s="204"/>
      <c r="B13" s="443" t="s">
        <v>1381</v>
      </c>
      <c r="C13" s="423" t="s">
        <v>9</v>
      </c>
      <c r="D13" s="628"/>
      <c r="E13" s="629"/>
      <c r="F13" s="208"/>
      <c r="G13" s="208"/>
      <c r="I13" s="437" t="s">
        <v>1381</v>
      </c>
      <c r="J13" s="423" t="s">
        <v>9</v>
      </c>
      <c r="K13" s="588" t="s">
        <v>1639</v>
      </c>
      <c r="L13" s="589"/>
    </row>
    <row r="14" spans="1:12" ht="30.75" customHeight="1">
      <c r="A14" s="204"/>
      <c r="B14" s="443" t="s">
        <v>1537</v>
      </c>
      <c r="C14" s="423" t="s">
        <v>9</v>
      </c>
      <c r="D14" s="592"/>
      <c r="E14" s="593"/>
      <c r="F14" s="411" t="s">
        <v>1456</v>
      </c>
      <c r="G14" s="415">
        <v>50</v>
      </c>
      <c r="I14" s="437" t="s">
        <v>1537</v>
      </c>
      <c r="J14" s="423" t="s">
        <v>9</v>
      </c>
      <c r="K14" s="594">
        <v>50</v>
      </c>
      <c r="L14" s="595"/>
    </row>
    <row r="15" spans="1:12" ht="57" customHeight="1">
      <c r="A15" s="204"/>
      <c r="B15" s="443" t="s">
        <v>1442</v>
      </c>
      <c r="C15" s="423" t="s">
        <v>9</v>
      </c>
      <c r="D15" s="429"/>
      <c r="E15" s="438"/>
      <c r="F15" s="411" t="s">
        <v>1456</v>
      </c>
      <c r="G15" s="415">
        <v>100</v>
      </c>
      <c r="I15" s="437" t="s">
        <v>1442</v>
      </c>
      <c r="J15" s="423" t="s">
        <v>9</v>
      </c>
      <c r="K15" s="429">
        <v>3</v>
      </c>
      <c r="L15" s="438"/>
    </row>
    <row r="16" spans="1:12" ht="44.25" customHeight="1">
      <c r="A16" s="204"/>
      <c r="B16" s="443" t="s">
        <v>1547</v>
      </c>
      <c r="C16" s="423"/>
      <c r="D16" s="596">
        <v>100</v>
      </c>
      <c r="E16" s="597"/>
      <c r="F16" s="411"/>
      <c r="G16" s="415">
        <v>160</v>
      </c>
      <c r="I16" s="437" t="s">
        <v>1539</v>
      </c>
      <c r="J16" s="423" t="s">
        <v>9</v>
      </c>
      <c r="K16" s="600">
        <f>K9</f>
        <v>34.94488471410893</v>
      </c>
      <c r="L16" s="601"/>
    </row>
    <row r="17" spans="1:12" ht="34.5" customHeight="1">
      <c r="A17" s="204"/>
      <c r="B17" s="443" t="s">
        <v>1540</v>
      </c>
      <c r="C17" s="423" t="s">
        <v>9</v>
      </c>
      <c r="D17" s="598">
        <f>IF(D15=1,D14/(20/3^0.5),(D14/(20*3^0.5)))</f>
        <v>0</v>
      </c>
      <c r="E17" s="599"/>
      <c r="F17" s="411" t="s">
        <v>1456</v>
      </c>
      <c r="G17" s="416">
        <v>200</v>
      </c>
      <c r="I17" s="437" t="s">
        <v>1540</v>
      </c>
      <c r="J17" s="423" t="s">
        <v>9</v>
      </c>
      <c r="K17" s="604">
        <f>IF(K15=1,K14/(20/3^0.5),(K14/(20*3^0.5)))</f>
        <v>1.4433756729740645</v>
      </c>
      <c r="L17" s="605"/>
    </row>
    <row r="18" spans="1:12" ht="34.5" customHeight="1">
      <c r="A18" s="204"/>
      <c r="B18" s="443" t="s">
        <v>1541</v>
      </c>
      <c r="C18" s="423" t="s">
        <v>9</v>
      </c>
      <c r="D18" s="598">
        <f>IF(D15=1,D14/(380/3^0.5),(D14/(380*3^0.5)))*1000</f>
        <v>0</v>
      </c>
      <c r="E18" s="599"/>
      <c r="F18" s="411" t="s">
        <v>1456</v>
      </c>
      <c r="G18" s="416">
        <v>250</v>
      </c>
      <c r="I18" s="437" t="s">
        <v>1541</v>
      </c>
      <c r="J18" s="423" t="s">
        <v>9</v>
      </c>
      <c r="K18" s="604">
        <f>IF(K15=1,K14/(380/3^0.5),(K14/(380*3^0.5)))*1000</f>
        <v>75.96714068284551</v>
      </c>
      <c r="L18" s="605"/>
    </row>
    <row r="19" spans="1:12" ht="30" customHeight="1">
      <c r="A19" s="204"/>
      <c r="B19" s="444" t="s">
        <v>1533</v>
      </c>
      <c r="C19" s="422" t="s">
        <v>9</v>
      </c>
      <c r="D19" s="598">
        <f>IF(D15=1,D13/(380/3^0.5),(D13/(380*3^0.5)))</f>
        <v>0</v>
      </c>
      <c r="E19" s="599"/>
      <c r="F19" s="207"/>
      <c r="G19" s="407"/>
      <c r="I19" s="439" t="s">
        <v>1533</v>
      </c>
      <c r="J19" s="422" t="s">
        <v>9</v>
      </c>
      <c r="K19" s="604" t="e">
        <f>IF(K15=1,K13/(380/3^0.5),(K13/(380*3^0.5)))</f>
        <v>#VALUE!</v>
      </c>
      <c r="L19" s="605"/>
    </row>
    <row r="20" spans="1:12" ht="30" customHeight="1" thickBot="1">
      <c r="A20" s="204"/>
      <c r="B20" s="445" t="s">
        <v>1542</v>
      </c>
      <c r="C20" s="441" t="s">
        <v>9</v>
      </c>
      <c r="D20" s="626" t="e">
        <f>D16/D18</f>
        <v>#DIV/0!</v>
      </c>
      <c r="E20" s="627"/>
      <c r="F20" s="207"/>
      <c r="G20" s="407"/>
      <c r="I20" s="440" t="s">
        <v>1533</v>
      </c>
      <c r="J20" s="441" t="s">
        <v>9</v>
      </c>
      <c r="K20" s="602">
        <f>K16/K18</f>
        <v>0.45999999999999996</v>
      </c>
      <c r="L20" s="603"/>
    </row>
    <row r="21" spans="1:12" ht="9.75" customHeight="1">
      <c r="A21" s="204"/>
      <c r="B21" s="430" t="s">
        <v>1542</v>
      </c>
      <c r="C21" s="431" t="s">
        <v>9</v>
      </c>
      <c r="D21" s="609">
        <v>1</v>
      </c>
      <c r="E21" s="609"/>
      <c r="F21" s="432"/>
      <c r="G21" s="433"/>
      <c r="H21" s="434"/>
      <c r="I21" s="430" t="s">
        <v>1533</v>
      </c>
      <c r="J21" s="431" t="s">
        <v>9</v>
      </c>
      <c r="K21" s="609">
        <v>1</v>
      </c>
      <c r="L21" s="609"/>
    </row>
    <row r="22" spans="1:12" ht="6.75" customHeight="1">
      <c r="B22" s="420"/>
      <c r="C22" s="417"/>
      <c r="D22" s="428"/>
      <c r="E22" s="428"/>
      <c r="F22" s="207"/>
      <c r="G22" s="407"/>
      <c r="J22" s="417"/>
      <c r="K22" s="428"/>
      <c r="L22" s="428"/>
    </row>
    <row r="23" spans="1:12" ht="16" thickBot="1"/>
    <row r="24" spans="1:12" ht="200.25" customHeight="1" thickBot="1">
      <c r="B24" s="606"/>
      <c r="C24" s="607"/>
      <c r="D24" s="607"/>
      <c r="E24" s="608"/>
      <c r="I24" s="606"/>
      <c r="J24" s="607"/>
      <c r="K24" s="607"/>
      <c r="L24" s="608"/>
    </row>
    <row r="26" spans="1:12">
      <c r="D26" s="425"/>
    </row>
    <row r="27" spans="1:12">
      <c r="D27" s="426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D26" sqref="D26"/>
    </sheetView>
  </sheetViews>
  <sheetFormatPr baseColWidth="10" defaultColWidth="9.1640625" defaultRowHeight="15"/>
  <cols>
    <col min="1" max="1" width="1.33203125" style="245" customWidth="1"/>
    <col min="2" max="2" width="25.1640625" style="245" customWidth="1"/>
    <col min="3" max="3" width="3.1640625" style="245" customWidth="1"/>
    <col min="4" max="4" width="26.33203125" style="259" customWidth="1"/>
    <col min="5" max="5" width="6.5" style="245" customWidth="1"/>
    <col min="6" max="6" width="12" style="245" bestFit="1" customWidth="1"/>
    <col min="7" max="8" width="9.1640625" style="245" hidden="1" customWidth="1"/>
    <col min="9" max="9" width="9.1640625" style="245"/>
    <col min="10" max="10" width="3.83203125" style="245" customWidth="1"/>
    <col min="11" max="11" width="2.6640625" style="245" customWidth="1"/>
    <col min="12" max="16384" width="9.1640625" style="245"/>
  </cols>
  <sheetData>
    <row r="1" spans="2:11" ht="12.75" customHeight="1">
      <c r="B1" s="630"/>
      <c r="C1" s="630"/>
      <c r="D1" s="630"/>
    </row>
    <row r="2" spans="2:11" ht="15.75" customHeight="1">
      <c r="B2" s="246" t="s">
        <v>1446</v>
      </c>
      <c r="C2" s="247"/>
      <c r="D2" s="248"/>
    </row>
    <row r="3" spans="2:11" ht="20" customHeight="1">
      <c r="B3" s="249" t="s">
        <v>1350</v>
      </c>
      <c r="C3" s="250" t="s">
        <v>9</v>
      </c>
      <c r="D3" s="251">
        <v>2022</v>
      </c>
    </row>
    <row r="4" spans="2:11" ht="20" customHeight="1">
      <c r="B4" s="249" t="s">
        <v>1031</v>
      </c>
      <c r="C4" s="250" t="s">
        <v>9</v>
      </c>
      <c r="D4" s="252">
        <v>0.12</v>
      </c>
    </row>
    <row r="5" spans="2:11" ht="20" customHeight="1">
      <c r="B5" s="249" t="s">
        <v>1351</v>
      </c>
      <c r="C5" s="250" t="s">
        <v>9</v>
      </c>
      <c r="D5" s="456">
        <v>1084.1250458865841</v>
      </c>
      <c r="F5" s="452" t="s">
        <v>1611</v>
      </c>
      <c r="K5" s="451"/>
    </row>
    <row r="6" spans="2:11" ht="20" customHeight="1">
      <c r="B6" s="249" t="s">
        <v>1352</v>
      </c>
      <c r="C6" s="250" t="s">
        <v>9</v>
      </c>
      <c r="D6" s="254">
        <v>25</v>
      </c>
      <c r="F6" s="452"/>
    </row>
    <row r="7" spans="2:11" ht="20" customHeight="1">
      <c r="B7" s="249" t="s">
        <v>1353</v>
      </c>
      <c r="C7" s="250" t="s">
        <v>9</v>
      </c>
      <c r="D7" s="255">
        <v>2.2499999999999999E-2</v>
      </c>
    </row>
    <row r="8" spans="2:11" ht="20" customHeight="1">
      <c r="B8" s="249" t="s">
        <v>1447</v>
      </c>
      <c r="C8" s="250" t="s">
        <v>9</v>
      </c>
      <c r="D8" s="256">
        <f>D20-D17</f>
        <v>12</v>
      </c>
    </row>
    <row r="9" spans="2:11" ht="20" customHeight="1">
      <c r="B9" s="249" t="s">
        <v>1448</v>
      </c>
      <c r="C9" s="250" t="s">
        <v>9</v>
      </c>
      <c r="D9" s="256">
        <f>(D8*D25)*1000</f>
        <v>11244000</v>
      </c>
    </row>
    <row r="10" spans="2:11" ht="20" customHeight="1">
      <c r="B10" s="249" t="s">
        <v>1449</v>
      </c>
      <c r="C10" s="250" t="s">
        <v>9</v>
      </c>
      <c r="D10" s="256">
        <f ca="1">RAB!K130</f>
        <v>82271881.209000006</v>
      </c>
    </row>
    <row r="11" spans="2:11" ht="20" customHeight="1">
      <c r="B11" s="249" t="s">
        <v>1357</v>
      </c>
      <c r="C11" s="250" t="s">
        <v>9</v>
      </c>
      <c r="D11" s="253">
        <f ca="1">2%*D10</f>
        <v>1645437.6241800003</v>
      </c>
    </row>
    <row r="12" spans="2:11" ht="9" customHeight="1">
      <c r="B12" s="631"/>
      <c r="C12" s="631"/>
      <c r="D12" s="631"/>
    </row>
    <row r="13" spans="2:11" ht="15.75" customHeight="1">
      <c r="B13" s="257"/>
      <c r="C13" s="257"/>
      <c r="D13" s="257"/>
    </row>
    <row r="14" spans="2:11" ht="33.75" customHeight="1">
      <c r="B14" s="382" t="s">
        <v>1380</v>
      </c>
      <c r="C14" s="383" t="s">
        <v>9</v>
      </c>
      <c r="D14" s="388" t="s">
        <v>1637</v>
      </c>
      <c r="E14" s="258" t="s">
        <v>1456</v>
      </c>
    </row>
    <row r="15" spans="2:11" ht="20" customHeight="1">
      <c r="B15" s="384" t="s">
        <v>1450</v>
      </c>
      <c r="C15" s="385" t="s">
        <v>9</v>
      </c>
      <c r="D15" s="389" t="s">
        <v>802</v>
      </c>
      <c r="E15" s="258" t="s">
        <v>1456</v>
      </c>
    </row>
    <row r="16" spans="2:11" ht="20" customHeight="1">
      <c r="B16" s="384" t="s">
        <v>1451</v>
      </c>
      <c r="C16" s="385" t="s">
        <v>9</v>
      </c>
      <c r="D16" s="389" t="s">
        <v>1454</v>
      </c>
      <c r="E16" s="258" t="s">
        <v>1456</v>
      </c>
    </row>
    <row r="17" spans="2:5" ht="20" customHeight="1">
      <c r="B17" s="384" t="s">
        <v>1452</v>
      </c>
      <c r="C17" s="385" t="s">
        <v>9</v>
      </c>
      <c r="D17" s="390">
        <v>11</v>
      </c>
      <c r="E17" s="258" t="s">
        <v>1456</v>
      </c>
    </row>
    <row r="18" spans="2:5" ht="20" hidden="1" customHeight="1">
      <c r="B18" s="384" t="s">
        <v>1545</v>
      </c>
      <c r="C18" s="385"/>
      <c r="D18" s="390">
        <f>IF((D17&lt;=11),1,3)</f>
        <v>1</v>
      </c>
      <c r="E18" s="258"/>
    </row>
    <row r="19" spans="2:5" ht="20" hidden="1" customHeight="1">
      <c r="B19" s="384" t="s">
        <v>1546</v>
      </c>
      <c r="C19" s="385"/>
      <c r="D19" s="390">
        <f>IF((D17&lt;=11),220,380)</f>
        <v>220</v>
      </c>
      <c r="E19" s="258"/>
    </row>
    <row r="20" spans="2:5" ht="20" customHeight="1">
      <c r="B20" s="384" t="s">
        <v>1453</v>
      </c>
      <c r="C20" s="385" t="s">
        <v>9</v>
      </c>
      <c r="D20" s="390">
        <v>23</v>
      </c>
      <c r="E20" s="258" t="s">
        <v>1456</v>
      </c>
    </row>
    <row r="21" spans="2:5" ht="20" hidden="1" customHeight="1">
      <c r="B21" s="384" t="s">
        <v>1545</v>
      </c>
      <c r="C21" s="385"/>
      <c r="D21" s="390">
        <f>IF((D20&lt;=11),1,3)</f>
        <v>3</v>
      </c>
      <c r="E21" s="258"/>
    </row>
    <row r="22" spans="2:5" ht="20" hidden="1" customHeight="1">
      <c r="B22" s="384" t="s">
        <v>1546</v>
      </c>
      <c r="C22" s="385"/>
      <c r="D22" s="390">
        <f>IF((D20&lt;=11),220,380)</f>
        <v>380</v>
      </c>
      <c r="E22" s="258"/>
    </row>
    <row r="23" spans="2:5" ht="20" customHeight="1">
      <c r="B23" s="384" t="s">
        <v>1354</v>
      </c>
      <c r="C23" s="385" t="s">
        <v>9</v>
      </c>
      <c r="D23" s="389">
        <v>1444.7</v>
      </c>
      <c r="E23" s="258" t="s">
        <v>1456</v>
      </c>
    </row>
    <row r="24" spans="2:5" ht="20" customHeight="1">
      <c r="B24" s="384" t="s">
        <v>1355</v>
      </c>
      <c r="C24" s="385" t="s">
        <v>9</v>
      </c>
      <c r="D24" s="389">
        <v>1444.7</v>
      </c>
      <c r="E24" s="258" t="s">
        <v>1456</v>
      </c>
    </row>
    <row r="25" spans="2:5" ht="20" customHeight="1">
      <c r="B25" s="384" t="s">
        <v>1455</v>
      </c>
      <c r="C25" s="385" t="s">
        <v>9</v>
      </c>
      <c r="D25" s="390">
        <v>937</v>
      </c>
      <c r="E25" s="258" t="s">
        <v>1456</v>
      </c>
    </row>
    <row r="26" spans="2:5" ht="20" customHeight="1">
      <c r="B26" s="386" t="s">
        <v>1356</v>
      </c>
      <c r="C26" s="387" t="s">
        <v>9</v>
      </c>
      <c r="D26" s="391">
        <v>40</v>
      </c>
      <c r="E26" s="258" t="s">
        <v>1456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14" activePane="bottomLeft" state="frozen"/>
      <selection activeCell="H1093" sqref="H1093"/>
      <selection pane="bottomLeft" activeCell="M34" sqref="M34"/>
    </sheetView>
  </sheetViews>
  <sheetFormatPr baseColWidth="10" defaultColWidth="9.1640625" defaultRowHeight="15"/>
  <cols>
    <col min="1" max="1" width="5" style="260" customWidth="1"/>
    <col min="2" max="2" width="6.33203125" style="260" customWidth="1"/>
    <col min="3" max="3" width="15.1640625" style="260" customWidth="1"/>
    <col min="4" max="4" width="15" style="260" customWidth="1"/>
    <col min="5" max="5" width="15.1640625" style="260" bestFit="1" customWidth="1"/>
    <col min="6" max="6" width="12.1640625" style="260" bestFit="1" customWidth="1"/>
    <col min="7" max="7" width="10" style="260" bestFit="1" customWidth="1"/>
    <col min="8" max="8" width="15.6640625" style="260" bestFit="1" customWidth="1"/>
    <col min="9" max="9" width="14.1640625" style="260" bestFit="1" customWidth="1"/>
    <col min="10" max="10" width="13.83203125" style="260" bestFit="1" customWidth="1"/>
    <col min="11" max="11" width="15.6640625" style="260" customWidth="1"/>
    <col min="12" max="12" width="11.1640625" style="260" bestFit="1" customWidth="1"/>
    <col min="13" max="13" width="13.83203125" style="260" bestFit="1" customWidth="1"/>
    <col min="14" max="14" width="12.83203125" style="260" bestFit="1" customWidth="1"/>
    <col min="15" max="15" width="7" style="260" customWidth="1"/>
    <col min="16" max="17" width="12.83203125" style="260" bestFit="1" customWidth="1"/>
    <col min="18" max="18" width="1.33203125" style="260" hidden="1" customWidth="1"/>
    <col min="19" max="19" width="3" style="262" hidden="1" customWidth="1"/>
    <col min="20" max="16384" width="9.1640625" style="260"/>
  </cols>
  <sheetData>
    <row r="1" spans="1:21">
      <c r="G1" s="261"/>
    </row>
    <row r="2" spans="1:21">
      <c r="G2" s="261"/>
      <c r="K2" s="261"/>
    </row>
    <row r="3" spans="1:21">
      <c r="B3" s="638" t="s">
        <v>1358</v>
      </c>
      <c r="C3" s="638"/>
      <c r="D3" s="638"/>
      <c r="E3" s="638"/>
      <c r="F3" s="263" t="str">
        <f>DATA!D14</f>
        <v>PUSKESMAS WONOSAMODRO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" customHeight="1">
      <c r="B5" s="632" t="s">
        <v>1350</v>
      </c>
      <c r="C5" s="632" t="s">
        <v>1359</v>
      </c>
      <c r="D5" s="637" t="s">
        <v>1360</v>
      </c>
      <c r="E5" s="637" t="s">
        <v>1361</v>
      </c>
      <c r="F5" s="632" t="s">
        <v>1362</v>
      </c>
      <c r="G5" s="632"/>
      <c r="H5" s="632"/>
      <c r="I5" s="632"/>
      <c r="J5" s="632"/>
      <c r="K5" s="632" t="s">
        <v>1363</v>
      </c>
      <c r="L5" s="632"/>
      <c r="M5" s="265"/>
      <c r="N5" s="635" t="s">
        <v>1364</v>
      </c>
      <c r="O5" s="637" t="s">
        <v>1365</v>
      </c>
      <c r="P5" s="637" t="s">
        <v>1366</v>
      </c>
      <c r="Q5" s="637" t="s">
        <v>1367</v>
      </c>
      <c r="R5" s="266"/>
      <c r="S5" s="267"/>
      <c r="T5" s="633" t="s">
        <v>1368</v>
      </c>
      <c r="U5" s="268"/>
    </row>
    <row r="6" spans="1:21" ht="20" customHeight="1">
      <c r="B6" s="632"/>
      <c r="C6" s="632"/>
      <c r="D6" s="632"/>
      <c r="E6" s="632"/>
      <c r="F6" s="269" t="s">
        <v>1369</v>
      </c>
      <c r="G6" s="269" t="s">
        <v>1370</v>
      </c>
      <c r="H6" s="269" t="s">
        <v>1371</v>
      </c>
      <c r="I6" s="269" t="s">
        <v>1372</v>
      </c>
      <c r="J6" s="269" t="s">
        <v>1033</v>
      </c>
      <c r="K6" s="269" t="s">
        <v>1373</v>
      </c>
      <c r="L6" s="269" t="s">
        <v>1374</v>
      </c>
      <c r="M6" s="269" t="s">
        <v>1033</v>
      </c>
      <c r="N6" s="636"/>
      <c r="O6" s="632"/>
      <c r="P6" s="632"/>
      <c r="Q6" s="632"/>
      <c r="R6" s="266"/>
      <c r="S6" s="267"/>
      <c r="T6" s="632"/>
      <c r="U6" s="270"/>
    </row>
    <row r="7" spans="1:21" ht="20" customHeight="1">
      <c r="A7" s="271">
        <v>0</v>
      </c>
      <c r="B7" s="272">
        <v>2023</v>
      </c>
      <c r="C7" s="446">
        <f>DATA!D8*DATA!D26*8</f>
        <v>3840</v>
      </c>
      <c r="D7" s="274">
        <f>C7*4/24</f>
        <v>640</v>
      </c>
      <c r="E7" s="274">
        <f>C7-D7</f>
        <v>3200</v>
      </c>
      <c r="F7" s="275">
        <f ca="1">DATA!D10/1000000</f>
        <v>82.271881209</v>
      </c>
      <c r="G7" s="276">
        <f ca="1">DATA!$D$11/1000000</f>
        <v>1.6454376241800002</v>
      </c>
      <c r="H7" s="276">
        <f>C7*DATA!$D$5/1000000</f>
        <v>4.1630401762044826</v>
      </c>
      <c r="I7" s="276">
        <f>(C7*DATA!$D$5*DATA!$D$7)/1000000</f>
        <v>9.3668403964600855E-2</v>
      </c>
      <c r="J7" s="274">
        <f ca="1">SUM(F7:I7)</f>
        <v>88.174027413349094</v>
      </c>
      <c r="K7" s="277">
        <f>DATA!D9/1000000</f>
        <v>11.244</v>
      </c>
      <c r="L7" s="274">
        <f>((D7*DATA!$D$23)/1000000)+((E7*DATA!$D$24)/1000000)</f>
        <v>5.5476479999999997</v>
      </c>
      <c r="M7" s="274">
        <f>K7+L7</f>
        <v>16.791647999999999</v>
      </c>
      <c r="N7" s="274">
        <f ca="1">M7-J7</f>
        <v>-71.382379413349099</v>
      </c>
      <c r="O7" s="272">
        <v>1</v>
      </c>
      <c r="P7" s="274">
        <f ca="1">O7*N7</f>
        <v>-71.382379413349099</v>
      </c>
      <c r="Q7" s="274">
        <f ca="1">P7</f>
        <v>-71.382379413349099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" customHeight="1">
      <c r="A8" s="271">
        <f>A7+1</f>
        <v>1</v>
      </c>
      <c r="B8" s="272">
        <f>B7+1</f>
        <v>2024</v>
      </c>
      <c r="C8" s="273">
        <f>DATA!D8*DATA!D26*12</f>
        <v>5760</v>
      </c>
      <c r="D8" s="274">
        <f>C8*4/24</f>
        <v>960</v>
      </c>
      <c r="E8" s="274">
        <f t="shared" ref="E8:E32" si="0">C8-D8</f>
        <v>4800</v>
      </c>
      <c r="F8" s="272"/>
      <c r="G8" s="276">
        <f ca="1">DATA!$D$11/1000000</f>
        <v>1.6454376241800002</v>
      </c>
      <c r="H8" s="276">
        <f>C8*DATA!$D$5/1000000</f>
        <v>6.244560264306724</v>
      </c>
      <c r="I8" s="276">
        <f>(C8*DATA!$D$5*DATA!$D$7)/1000000</f>
        <v>0.14050260594690128</v>
      </c>
      <c r="J8" s="274">
        <f t="shared" ref="J8:J32" ca="1" si="1">SUM(F8:I8)</f>
        <v>8.0305004944336265</v>
      </c>
      <c r="K8" s="279"/>
      <c r="L8" s="274">
        <f>((D8*DATA!$D$23)/1000000)+((E8*DATA!$D$24)/1000000)</f>
        <v>8.321472</v>
      </c>
      <c r="M8" s="274">
        <f t="shared" ref="M8:M32" si="2">K8+L8</f>
        <v>8.321472</v>
      </c>
      <c r="N8" s="274">
        <f ca="1">M8-J8</f>
        <v>0.29097150556637352</v>
      </c>
      <c r="O8" s="273">
        <f>1/(1+'[91]Asumsi I'!$C$3)^(KKF!A8)</f>
        <v>0.89285714285714279</v>
      </c>
      <c r="P8" s="274">
        <f ca="1">O8*N8</f>
        <v>0.25979598711283347</v>
      </c>
      <c r="Q8" s="274">
        <f ca="1">Q7+P8</f>
        <v>-71.122583426236261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" customHeight="1">
      <c r="A9" s="271">
        <f t="shared" ref="A9:B24" si="4">A8+1</f>
        <v>2</v>
      </c>
      <c r="B9" s="272">
        <f t="shared" si="4"/>
        <v>2025</v>
      </c>
      <c r="C9" s="280">
        <f>+C8</f>
        <v>5760</v>
      </c>
      <c r="D9" s="274">
        <f t="shared" ref="D9:D32" si="5">C9*4/24</f>
        <v>960</v>
      </c>
      <c r="E9" s="274">
        <f t="shared" si="0"/>
        <v>4800</v>
      </c>
      <c r="F9" s="272"/>
      <c r="G9" s="276">
        <f ca="1">DATA!$D$11/1000000</f>
        <v>1.6454376241800002</v>
      </c>
      <c r="H9" s="276">
        <f>C9*DATA!$D$5/1000000</f>
        <v>6.244560264306724</v>
      </c>
      <c r="I9" s="276">
        <f>(C9*DATA!$D$5*DATA!$D$7)/1000000</f>
        <v>0.14050260594690128</v>
      </c>
      <c r="J9" s="274">
        <f t="shared" ca="1" si="1"/>
        <v>8.0305004944336265</v>
      </c>
      <c r="K9" s="274"/>
      <c r="L9" s="274">
        <f>((D9*DATA!$D$23)/1000000)+((E9*DATA!$D$24)/1000000)</f>
        <v>8.321472</v>
      </c>
      <c r="M9" s="274">
        <f t="shared" si="2"/>
        <v>8.321472</v>
      </c>
      <c r="N9" s="274">
        <f t="shared" ref="N9:N32" ca="1" si="6">M9-J9</f>
        <v>0.29097150556637352</v>
      </c>
      <c r="O9" s="280">
        <f>1/(1+'[91]Asumsi I'!$C$3)^(KKF!A9)</f>
        <v>0.79719387755102034</v>
      </c>
      <c r="P9" s="274">
        <f t="shared" ref="P9:P32" ca="1" si="7">O9*N9</f>
        <v>0.2319607027793156</v>
      </c>
      <c r="Q9" s="274">
        <f ca="1">Q8+P9</f>
        <v>-70.890622723456943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5760</v>
      </c>
      <c r="D10" s="274">
        <f t="shared" si="5"/>
        <v>960</v>
      </c>
      <c r="E10" s="274">
        <f t="shared" si="0"/>
        <v>4800</v>
      </c>
      <c r="F10" s="272"/>
      <c r="G10" s="276">
        <f ca="1">DATA!$D$11/1000000</f>
        <v>1.6454376241800002</v>
      </c>
      <c r="H10" s="276">
        <f>C10*DATA!$D$5/1000000</f>
        <v>6.244560264306724</v>
      </c>
      <c r="I10" s="276">
        <f>(C10*DATA!$D$5*DATA!$D$7)/1000000</f>
        <v>0.14050260594690128</v>
      </c>
      <c r="J10" s="274">
        <f t="shared" ca="1" si="1"/>
        <v>8.0305004944336265</v>
      </c>
      <c r="K10" s="272"/>
      <c r="L10" s="274">
        <f>((D10*DATA!$D$23)/1000000)+((E10*DATA!$D$24)/1000000)</f>
        <v>8.321472</v>
      </c>
      <c r="M10" s="274">
        <f t="shared" si="2"/>
        <v>8.321472</v>
      </c>
      <c r="N10" s="274">
        <f t="shared" ca="1" si="6"/>
        <v>0.29097150556637352</v>
      </c>
      <c r="O10" s="273">
        <f>1/(1+'[91]Asumsi I'!$C$3)^(KKF!A10)</f>
        <v>0.71178024781341087</v>
      </c>
      <c r="P10" s="274">
        <f t="shared" ca="1" si="7"/>
        <v>0.20710777033867461</v>
      </c>
      <c r="Q10" s="274">
        <f t="shared" ref="Q10:Q30" ca="1" si="9">Q9+P10</f>
        <v>-70.683514953118262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" customHeight="1">
      <c r="A11" s="271">
        <f t="shared" si="4"/>
        <v>4</v>
      </c>
      <c r="B11" s="272">
        <f t="shared" si="4"/>
        <v>2027</v>
      </c>
      <c r="C11" s="273">
        <f>+C10</f>
        <v>5760</v>
      </c>
      <c r="D11" s="274">
        <f t="shared" si="5"/>
        <v>960</v>
      </c>
      <c r="E11" s="274">
        <f t="shared" si="0"/>
        <v>4800</v>
      </c>
      <c r="F11" s="272"/>
      <c r="G11" s="276">
        <f ca="1">DATA!$D$11/1000000</f>
        <v>1.6454376241800002</v>
      </c>
      <c r="H11" s="276">
        <f>C11*DATA!$D$5/1000000</f>
        <v>6.244560264306724</v>
      </c>
      <c r="I11" s="276">
        <f>(C11*DATA!$D$5*DATA!$D$7)/1000000</f>
        <v>0.14050260594690128</v>
      </c>
      <c r="J11" s="274">
        <f t="shared" ca="1" si="1"/>
        <v>8.0305004944336265</v>
      </c>
      <c r="K11" s="272"/>
      <c r="L11" s="274">
        <f>((D11*DATA!$D$23)/1000000)+((E11*DATA!$D$24)/1000000)</f>
        <v>8.321472</v>
      </c>
      <c r="M11" s="274">
        <f t="shared" si="2"/>
        <v>8.321472</v>
      </c>
      <c r="N11" s="274">
        <f t="shared" ca="1" si="6"/>
        <v>0.29097150556637352</v>
      </c>
      <c r="O11" s="273">
        <f>1/(1+'[91]Asumsi I'!$C$3)^(KKF!A11)</f>
        <v>0.63551807840483121</v>
      </c>
      <c r="P11" s="274">
        <f t="shared" ca="1" si="7"/>
        <v>0.18491765208810235</v>
      </c>
      <c r="Q11" s="274">
        <f t="shared" ca="1" si="9"/>
        <v>-70.498597301030159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" customHeight="1">
      <c r="A12" s="271">
        <f t="shared" si="4"/>
        <v>5</v>
      </c>
      <c r="B12" s="272">
        <f t="shared" si="4"/>
        <v>2028</v>
      </c>
      <c r="C12" s="273">
        <f t="shared" si="8"/>
        <v>5760</v>
      </c>
      <c r="D12" s="274">
        <f t="shared" si="5"/>
        <v>960</v>
      </c>
      <c r="E12" s="274">
        <f t="shared" si="0"/>
        <v>4800</v>
      </c>
      <c r="F12" s="272"/>
      <c r="G12" s="276">
        <f ca="1">DATA!$D$11/1000000</f>
        <v>1.6454376241800002</v>
      </c>
      <c r="H12" s="276">
        <f>C12*DATA!$D$5/1000000</f>
        <v>6.244560264306724</v>
      </c>
      <c r="I12" s="276">
        <f>(C12*DATA!$D$5*DATA!$D$7)/1000000</f>
        <v>0.14050260594690128</v>
      </c>
      <c r="J12" s="274">
        <f t="shared" ca="1" si="1"/>
        <v>8.0305004944336265</v>
      </c>
      <c r="K12" s="272"/>
      <c r="L12" s="274">
        <f>((D12*DATA!$D$23)/1000000)+((E12*DATA!$D$24)/1000000)</f>
        <v>8.321472</v>
      </c>
      <c r="M12" s="274">
        <f t="shared" si="2"/>
        <v>8.321472</v>
      </c>
      <c r="N12" s="274">
        <f t="shared" ca="1" si="6"/>
        <v>0.29097150556637352</v>
      </c>
      <c r="O12" s="273">
        <f>1/(1+'[91]Asumsi I'!$C$3)^(KKF!A12)</f>
        <v>0.56742685571859919</v>
      </c>
      <c r="P12" s="274">
        <f t="shared" ca="1" si="7"/>
        <v>0.1651050465072342</v>
      </c>
      <c r="Q12" s="274">
        <f t="shared" ca="1" si="9"/>
        <v>-70.333492254522923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" customHeight="1">
      <c r="A13" s="271">
        <f t="shared" si="4"/>
        <v>6</v>
      </c>
      <c r="B13" s="272">
        <f t="shared" si="4"/>
        <v>2029</v>
      </c>
      <c r="C13" s="273">
        <f t="shared" si="8"/>
        <v>5760</v>
      </c>
      <c r="D13" s="274">
        <f t="shared" si="5"/>
        <v>960</v>
      </c>
      <c r="E13" s="274">
        <f t="shared" si="0"/>
        <v>4800</v>
      </c>
      <c r="F13" s="272"/>
      <c r="G13" s="276">
        <f ca="1">DATA!$D$11/1000000</f>
        <v>1.6454376241800002</v>
      </c>
      <c r="H13" s="276">
        <f>C13*DATA!$D$5/1000000</f>
        <v>6.244560264306724</v>
      </c>
      <c r="I13" s="276">
        <f>(C13*DATA!$D$5*DATA!$D$7)/1000000</f>
        <v>0.14050260594690128</v>
      </c>
      <c r="J13" s="274">
        <f t="shared" ca="1" si="1"/>
        <v>8.0305004944336265</v>
      </c>
      <c r="K13" s="272"/>
      <c r="L13" s="274">
        <f>((D13*DATA!$D$23)/1000000)+((E13*DATA!$D$24)/1000000)</f>
        <v>8.321472</v>
      </c>
      <c r="M13" s="274">
        <f t="shared" si="2"/>
        <v>8.321472</v>
      </c>
      <c r="N13" s="274">
        <f t="shared" ca="1" si="6"/>
        <v>0.29097150556637352</v>
      </c>
      <c r="O13" s="273">
        <f>1/(1+'[91]Asumsi I'!$C$3)^(KKF!A13)</f>
        <v>0.50663112117732068</v>
      </c>
      <c r="P13" s="274">
        <f t="shared" ca="1" si="7"/>
        <v>0.14741522009574481</v>
      </c>
      <c r="Q13" s="274">
        <f t="shared" ca="1" si="9"/>
        <v>-70.186077034427171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" customHeight="1">
      <c r="A14" s="271">
        <f t="shared" si="4"/>
        <v>7</v>
      </c>
      <c r="B14" s="272">
        <f t="shared" si="4"/>
        <v>2030</v>
      </c>
      <c r="C14" s="273">
        <f t="shared" si="8"/>
        <v>5760</v>
      </c>
      <c r="D14" s="274">
        <f t="shared" si="5"/>
        <v>960</v>
      </c>
      <c r="E14" s="274">
        <f t="shared" si="0"/>
        <v>4800</v>
      </c>
      <c r="F14" s="272"/>
      <c r="G14" s="276">
        <f ca="1">DATA!$D$11/1000000</f>
        <v>1.6454376241800002</v>
      </c>
      <c r="H14" s="276">
        <f>C14*DATA!$D$5/1000000</f>
        <v>6.244560264306724</v>
      </c>
      <c r="I14" s="276">
        <f>(C14*DATA!$D$5*DATA!$D$7)/1000000</f>
        <v>0.14050260594690128</v>
      </c>
      <c r="J14" s="274">
        <f t="shared" ca="1" si="1"/>
        <v>8.0305004944336265</v>
      </c>
      <c r="K14" s="272"/>
      <c r="L14" s="274">
        <f>((D14*DATA!$D$23)/1000000)+((E14*DATA!$D$24)/1000000)</f>
        <v>8.321472</v>
      </c>
      <c r="M14" s="274">
        <f t="shared" si="2"/>
        <v>8.321472</v>
      </c>
      <c r="N14" s="274">
        <f t="shared" ca="1" si="6"/>
        <v>0.29097150556637352</v>
      </c>
      <c r="O14" s="273">
        <f>1/(1+'[91]Asumsi I'!$C$3)^(KKF!A14)</f>
        <v>0.45234921533689343</v>
      </c>
      <c r="P14" s="274">
        <f t="shared" ca="1" si="7"/>
        <v>0.13162073222834358</v>
      </c>
      <c r="Q14" s="274">
        <f t="shared" ca="1" si="9"/>
        <v>-70.05445630219883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" customHeight="1">
      <c r="A15" s="271">
        <f t="shared" si="4"/>
        <v>8</v>
      </c>
      <c r="B15" s="272">
        <f t="shared" si="4"/>
        <v>2031</v>
      </c>
      <c r="C15" s="273">
        <f t="shared" si="8"/>
        <v>5760</v>
      </c>
      <c r="D15" s="274">
        <f t="shared" si="5"/>
        <v>960</v>
      </c>
      <c r="E15" s="274">
        <f t="shared" si="0"/>
        <v>4800</v>
      </c>
      <c r="F15" s="272"/>
      <c r="G15" s="276">
        <f ca="1">DATA!$D$11/1000000</f>
        <v>1.6454376241800002</v>
      </c>
      <c r="H15" s="276">
        <f>C15*DATA!$D$5/1000000</f>
        <v>6.244560264306724</v>
      </c>
      <c r="I15" s="276">
        <f>(C15*DATA!$D$5*DATA!$D$7)/1000000</f>
        <v>0.14050260594690128</v>
      </c>
      <c r="J15" s="274">
        <f t="shared" ca="1" si="1"/>
        <v>8.0305004944336265</v>
      </c>
      <c r="K15" s="272"/>
      <c r="L15" s="274">
        <f>((D15*DATA!$D$23)/1000000)+((E15*DATA!$D$24)/1000000)</f>
        <v>8.321472</v>
      </c>
      <c r="M15" s="274">
        <f t="shared" si="2"/>
        <v>8.321472</v>
      </c>
      <c r="N15" s="274">
        <f t="shared" ca="1" si="6"/>
        <v>0.29097150556637352</v>
      </c>
      <c r="O15" s="273">
        <f>1/(1+'[91]Asumsi I'!$C$3)^(KKF!A15)</f>
        <v>0.4038832279793691</v>
      </c>
      <c r="P15" s="274">
        <f t="shared" ca="1" si="7"/>
        <v>0.1175185109181639</v>
      </c>
      <c r="Q15" s="274">
        <f t="shared" ca="1" si="9"/>
        <v>-69.93693779128067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" customHeight="1">
      <c r="A16" s="271">
        <f t="shared" si="4"/>
        <v>9</v>
      </c>
      <c r="B16" s="272">
        <f t="shared" si="4"/>
        <v>2032</v>
      </c>
      <c r="C16" s="273">
        <f t="shared" si="8"/>
        <v>5760</v>
      </c>
      <c r="D16" s="274">
        <f t="shared" si="5"/>
        <v>960</v>
      </c>
      <c r="E16" s="274">
        <f t="shared" si="0"/>
        <v>4800</v>
      </c>
      <c r="F16" s="272"/>
      <c r="G16" s="276">
        <f ca="1">DATA!$D$11/1000000</f>
        <v>1.6454376241800002</v>
      </c>
      <c r="H16" s="276">
        <f>C16*DATA!$D$5/1000000</f>
        <v>6.244560264306724</v>
      </c>
      <c r="I16" s="276">
        <f>(C16*DATA!$D$5*DATA!$D$7)/1000000</f>
        <v>0.14050260594690128</v>
      </c>
      <c r="J16" s="274">
        <f t="shared" ca="1" si="1"/>
        <v>8.0305004944336265</v>
      </c>
      <c r="K16" s="272"/>
      <c r="L16" s="274">
        <f>((D16*DATA!$D$23)/1000000)+((E16*DATA!$D$24)/1000000)</f>
        <v>8.321472</v>
      </c>
      <c r="M16" s="274">
        <f t="shared" si="2"/>
        <v>8.321472</v>
      </c>
      <c r="N16" s="274">
        <f t="shared" ca="1" si="6"/>
        <v>0.29097150556637352</v>
      </c>
      <c r="O16" s="273">
        <f>1/(1+'[91]Asumsi I'!$C$3)^(KKF!A16)</f>
        <v>0.36061002498157957</v>
      </c>
      <c r="P16" s="274">
        <f t="shared" ca="1" si="7"/>
        <v>0.10492724189121777</v>
      </c>
      <c r="Q16" s="274">
        <f t="shared" ca="1" si="9"/>
        <v>-69.832010549389452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" customHeight="1">
      <c r="A17" s="271">
        <f t="shared" si="4"/>
        <v>10</v>
      </c>
      <c r="B17" s="272">
        <f t="shared" si="4"/>
        <v>2033</v>
      </c>
      <c r="C17" s="273">
        <f t="shared" si="8"/>
        <v>5760</v>
      </c>
      <c r="D17" s="274">
        <f t="shared" si="5"/>
        <v>960</v>
      </c>
      <c r="E17" s="274">
        <f t="shared" si="0"/>
        <v>4800</v>
      </c>
      <c r="F17" s="272"/>
      <c r="G17" s="276">
        <f ca="1">DATA!$D$11/1000000</f>
        <v>1.6454376241800002</v>
      </c>
      <c r="H17" s="276">
        <f>C17*DATA!$D$5/1000000</f>
        <v>6.244560264306724</v>
      </c>
      <c r="I17" s="276">
        <f>(C17*DATA!$D$5*DATA!$D$7)/1000000</f>
        <v>0.14050260594690128</v>
      </c>
      <c r="J17" s="274">
        <f t="shared" ca="1" si="1"/>
        <v>8.0305004944336265</v>
      </c>
      <c r="K17" s="272"/>
      <c r="L17" s="274">
        <f>((D17*DATA!$D$23)/1000000)+((E17*DATA!$D$24)/1000000)</f>
        <v>8.321472</v>
      </c>
      <c r="M17" s="274">
        <f t="shared" si="2"/>
        <v>8.321472</v>
      </c>
      <c r="N17" s="274">
        <f t="shared" ca="1" si="6"/>
        <v>0.29097150556637352</v>
      </c>
      <c r="O17" s="273">
        <f>1/(1+'[91]Asumsi I'!$C$3)^(KKF!A17)</f>
        <v>0.32197323659069599</v>
      </c>
      <c r="P17" s="274">
        <f t="shared" ca="1" si="7"/>
        <v>9.3685037402872998E-2</v>
      </c>
      <c r="Q17" s="274">
        <f t="shared" ca="1" si="9"/>
        <v>-69.738325511986574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" customHeight="1">
      <c r="A18" s="271">
        <f t="shared" si="4"/>
        <v>11</v>
      </c>
      <c r="B18" s="272">
        <f t="shared" si="4"/>
        <v>2034</v>
      </c>
      <c r="C18" s="273">
        <f t="shared" si="8"/>
        <v>5760</v>
      </c>
      <c r="D18" s="274">
        <f t="shared" si="5"/>
        <v>960</v>
      </c>
      <c r="E18" s="274">
        <f t="shared" si="0"/>
        <v>4800</v>
      </c>
      <c r="F18" s="272"/>
      <c r="G18" s="276">
        <f ca="1">DATA!$D$11/1000000</f>
        <v>1.6454376241800002</v>
      </c>
      <c r="H18" s="276">
        <f>C18*DATA!$D$5/1000000</f>
        <v>6.244560264306724</v>
      </c>
      <c r="I18" s="276">
        <f>(C18*DATA!$D$5*DATA!$D$7)/1000000</f>
        <v>0.14050260594690128</v>
      </c>
      <c r="J18" s="274">
        <f t="shared" ca="1" si="1"/>
        <v>8.0305004944336265</v>
      </c>
      <c r="K18" s="272"/>
      <c r="L18" s="274">
        <f>((D18*DATA!$D$23)/1000000)+((E18*DATA!$D$24)/1000000)</f>
        <v>8.321472</v>
      </c>
      <c r="M18" s="274">
        <f t="shared" si="2"/>
        <v>8.321472</v>
      </c>
      <c r="N18" s="274">
        <f t="shared" ca="1" si="6"/>
        <v>0.29097150556637352</v>
      </c>
      <c r="O18" s="273">
        <f>1/(1+'[91]Asumsi I'!$C$3)^(KKF!A18)</f>
        <v>0.28747610409883567</v>
      </c>
      <c r="P18" s="274">
        <f t="shared" ca="1" si="7"/>
        <v>8.3647354823993741E-2</v>
      </c>
      <c r="Q18" s="274">
        <f t="shared" ca="1" si="9"/>
        <v>-69.654678157162579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" customHeight="1">
      <c r="A19" s="271">
        <f t="shared" si="4"/>
        <v>12</v>
      </c>
      <c r="B19" s="272">
        <f t="shared" si="4"/>
        <v>2035</v>
      </c>
      <c r="C19" s="273">
        <f t="shared" si="8"/>
        <v>5760</v>
      </c>
      <c r="D19" s="274">
        <f t="shared" si="5"/>
        <v>960</v>
      </c>
      <c r="E19" s="274">
        <f t="shared" si="0"/>
        <v>4800</v>
      </c>
      <c r="F19" s="272"/>
      <c r="G19" s="276">
        <f ca="1">DATA!$D$11/1000000</f>
        <v>1.6454376241800002</v>
      </c>
      <c r="H19" s="276">
        <f>C19*DATA!$D$5/1000000</f>
        <v>6.244560264306724</v>
      </c>
      <c r="I19" s="276">
        <f>(C19*DATA!$D$5*DATA!$D$7)/1000000</f>
        <v>0.14050260594690128</v>
      </c>
      <c r="J19" s="274">
        <f t="shared" ca="1" si="1"/>
        <v>8.0305004944336265</v>
      </c>
      <c r="K19" s="272"/>
      <c r="L19" s="274">
        <f>((D19*DATA!$D$23)/1000000)+((E19*DATA!$D$24)/1000000)</f>
        <v>8.321472</v>
      </c>
      <c r="M19" s="274">
        <f t="shared" si="2"/>
        <v>8.321472</v>
      </c>
      <c r="N19" s="274">
        <f t="shared" ca="1" si="6"/>
        <v>0.29097150556637352</v>
      </c>
      <c r="O19" s="273">
        <f>1/(1+'[91]Asumsi I'!$C$3)^(KKF!A19)</f>
        <v>0.25667509294538904</v>
      </c>
      <c r="P19" s="274">
        <f t="shared" ca="1" si="7"/>
        <v>7.4685138235708715E-2</v>
      </c>
      <c r="Q19" s="274">
        <f t="shared" ca="1" si="9"/>
        <v>-69.579993018926871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" customHeight="1">
      <c r="A20" s="271">
        <f t="shared" si="4"/>
        <v>13</v>
      </c>
      <c r="B20" s="272">
        <f t="shared" si="4"/>
        <v>2036</v>
      </c>
      <c r="C20" s="273">
        <f t="shared" si="8"/>
        <v>5760</v>
      </c>
      <c r="D20" s="274">
        <f t="shared" si="5"/>
        <v>960</v>
      </c>
      <c r="E20" s="274">
        <f t="shared" si="0"/>
        <v>4800</v>
      </c>
      <c r="F20" s="272"/>
      <c r="G20" s="276">
        <f ca="1">DATA!$D$11/1000000</f>
        <v>1.6454376241800002</v>
      </c>
      <c r="H20" s="276">
        <f>C20*DATA!$D$5/1000000</f>
        <v>6.244560264306724</v>
      </c>
      <c r="I20" s="276">
        <f>(C20*DATA!$D$5*DATA!$D$7)/1000000</f>
        <v>0.14050260594690128</v>
      </c>
      <c r="J20" s="274">
        <f t="shared" ca="1" si="1"/>
        <v>8.0305004944336265</v>
      </c>
      <c r="K20" s="272"/>
      <c r="L20" s="274">
        <f>((D20*DATA!$D$23)/1000000)+((E20*DATA!$D$24)/1000000)</f>
        <v>8.321472</v>
      </c>
      <c r="M20" s="274">
        <f t="shared" si="2"/>
        <v>8.321472</v>
      </c>
      <c r="N20" s="274">
        <f t="shared" ca="1" si="6"/>
        <v>0.29097150556637352</v>
      </c>
      <c r="O20" s="273">
        <f>1/(1+'[91]Asumsi I'!$C$3)^(KKF!A20)</f>
        <v>0.22917419012981158</v>
      </c>
      <c r="P20" s="274">
        <f t="shared" ca="1" si="7"/>
        <v>6.6683159139025616E-2</v>
      </c>
      <c r="Q20" s="274">
        <f t="shared" ca="1" si="9"/>
        <v>-69.513309859787839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" customHeight="1">
      <c r="A21" s="271">
        <f t="shared" si="4"/>
        <v>14</v>
      </c>
      <c r="B21" s="272">
        <f t="shared" si="4"/>
        <v>2037</v>
      </c>
      <c r="C21" s="273">
        <f t="shared" si="8"/>
        <v>5760</v>
      </c>
      <c r="D21" s="274">
        <f t="shared" si="5"/>
        <v>960</v>
      </c>
      <c r="E21" s="274">
        <f t="shared" si="0"/>
        <v>4800</v>
      </c>
      <c r="F21" s="272"/>
      <c r="G21" s="276">
        <f ca="1">DATA!$D$11/1000000</f>
        <v>1.6454376241800002</v>
      </c>
      <c r="H21" s="276">
        <f>C21*DATA!$D$5/1000000</f>
        <v>6.244560264306724</v>
      </c>
      <c r="I21" s="276">
        <f>(C21*DATA!$D$5*DATA!$D$7)/1000000</f>
        <v>0.14050260594690128</v>
      </c>
      <c r="J21" s="274">
        <f t="shared" ca="1" si="1"/>
        <v>8.0305004944336265</v>
      </c>
      <c r="K21" s="272"/>
      <c r="L21" s="274">
        <f>((D21*DATA!$D$23)/1000000)+((E21*DATA!$D$24)/1000000)</f>
        <v>8.321472</v>
      </c>
      <c r="M21" s="274">
        <f t="shared" si="2"/>
        <v>8.321472</v>
      </c>
      <c r="N21" s="274">
        <f t="shared" ca="1" si="6"/>
        <v>0.29097150556637352</v>
      </c>
      <c r="O21" s="273">
        <f>1/(1+'[91]Asumsi I'!$C$3)^(KKF!A21)</f>
        <v>0.20461981261590317</v>
      </c>
      <c r="P21" s="274">
        <f t="shared" ca="1" si="7"/>
        <v>5.953853494555858E-2</v>
      </c>
      <c r="Q21" s="274">
        <f t="shared" ca="1" si="9"/>
        <v>-69.453771324842279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" customHeight="1">
      <c r="A22" s="271">
        <f t="shared" si="4"/>
        <v>15</v>
      </c>
      <c r="B22" s="272">
        <f t="shared" si="4"/>
        <v>2038</v>
      </c>
      <c r="C22" s="273">
        <f t="shared" si="8"/>
        <v>5760</v>
      </c>
      <c r="D22" s="274">
        <f t="shared" si="5"/>
        <v>960</v>
      </c>
      <c r="E22" s="274">
        <f t="shared" si="0"/>
        <v>4800</v>
      </c>
      <c r="F22" s="272"/>
      <c r="G22" s="276">
        <f ca="1">DATA!$D$11/1000000</f>
        <v>1.6454376241800002</v>
      </c>
      <c r="H22" s="276">
        <f>C22*DATA!$D$5/1000000</f>
        <v>6.244560264306724</v>
      </c>
      <c r="I22" s="276">
        <f>(C22*DATA!$D$5*DATA!$D$7)/1000000</f>
        <v>0.14050260594690128</v>
      </c>
      <c r="J22" s="274">
        <f t="shared" ca="1" si="1"/>
        <v>8.0305004944336265</v>
      </c>
      <c r="K22" s="272"/>
      <c r="L22" s="274">
        <f>((D22*DATA!$D$23)/1000000)+((E22*DATA!$D$24)/1000000)</f>
        <v>8.321472</v>
      </c>
      <c r="M22" s="274">
        <f t="shared" si="2"/>
        <v>8.321472</v>
      </c>
      <c r="N22" s="274">
        <f t="shared" ca="1" si="6"/>
        <v>0.29097150556637352</v>
      </c>
      <c r="O22" s="273">
        <f>1/(1+'[91]Asumsi I'!$C$3)^(KKF!A22)</f>
        <v>0.18269626126419927</v>
      </c>
      <c r="P22" s="274">
        <f t="shared" ca="1" si="7"/>
        <v>5.315940620139159E-2</v>
      </c>
      <c r="Q22" s="274">
        <f t="shared" ca="1" si="9"/>
        <v>-69.400611918640891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" customHeight="1">
      <c r="A23" s="271">
        <f t="shared" si="4"/>
        <v>16</v>
      </c>
      <c r="B23" s="272">
        <f t="shared" si="4"/>
        <v>2039</v>
      </c>
      <c r="C23" s="273">
        <f t="shared" si="8"/>
        <v>5760</v>
      </c>
      <c r="D23" s="274">
        <f t="shared" si="5"/>
        <v>960</v>
      </c>
      <c r="E23" s="274">
        <f t="shared" si="0"/>
        <v>4800</v>
      </c>
      <c r="F23" s="272"/>
      <c r="G23" s="276">
        <f ca="1">DATA!$D$11/1000000</f>
        <v>1.6454376241800002</v>
      </c>
      <c r="H23" s="276">
        <f>C23*DATA!$D$5/1000000</f>
        <v>6.244560264306724</v>
      </c>
      <c r="I23" s="276">
        <f>(C23*DATA!$D$5*DATA!$D$7)/1000000</f>
        <v>0.14050260594690128</v>
      </c>
      <c r="J23" s="274">
        <f t="shared" ca="1" si="1"/>
        <v>8.0305004944336265</v>
      </c>
      <c r="K23" s="272"/>
      <c r="L23" s="274">
        <f>((D23*DATA!$D$23)/1000000)+((E23*DATA!$D$24)/1000000)</f>
        <v>8.321472</v>
      </c>
      <c r="M23" s="274">
        <f t="shared" si="2"/>
        <v>8.321472</v>
      </c>
      <c r="N23" s="274">
        <f t="shared" ca="1" si="6"/>
        <v>0.29097150556637352</v>
      </c>
      <c r="O23" s="273">
        <f>1/(1+'[91]Asumsi I'!$C$3)^(KKF!A23)</f>
        <v>0.16312166184303503</v>
      </c>
      <c r="P23" s="274">
        <f t="shared" ca="1" si="7"/>
        <v>4.7463755536956767E-2</v>
      </c>
      <c r="Q23" s="274">
        <f t="shared" ca="1" si="9"/>
        <v>-69.353148163103938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" customHeight="1">
      <c r="A24" s="271">
        <f t="shared" si="4"/>
        <v>17</v>
      </c>
      <c r="B24" s="272">
        <f t="shared" si="4"/>
        <v>2040</v>
      </c>
      <c r="C24" s="273">
        <f t="shared" si="8"/>
        <v>5760</v>
      </c>
      <c r="D24" s="274">
        <f t="shared" si="5"/>
        <v>960</v>
      </c>
      <c r="E24" s="274">
        <f t="shared" si="0"/>
        <v>4800</v>
      </c>
      <c r="F24" s="272"/>
      <c r="G24" s="276">
        <f ca="1">DATA!$D$11/1000000</f>
        <v>1.6454376241800002</v>
      </c>
      <c r="H24" s="276">
        <f>C24*DATA!$D$5/1000000</f>
        <v>6.244560264306724</v>
      </c>
      <c r="I24" s="276">
        <f>(C24*DATA!$D$5*DATA!$D$7)/1000000</f>
        <v>0.14050260594690128</v>
      </c>
      <c r="J24" s="274">
        <f t="shared" ca="1" si="1"/>
        <v>8.0305004944336265</v>
      </c>
      <c r="K24" s="272"/>
      <c r="L24" s="274">
        <f>((D24*DATA!$D$23)/1000000)+((E24*DATA!$D$24)/1000000)</f>
        <v>8.321472</v>
      </c>
      <c r="M24" s="274">
        <f t="shared" si="2"/>
        <v>8.321472</v>
      </c>
      <c r="N24" s="274">
        <f t="shared" ca="1" si="6"/>
        <v>0.29097150556637352</v>
      </c>
      <c r="O24" s="273">
        <f>1/(1+'[91]Asumsi I'!$C$3)^(KKF!A24)</f>
        <v>0.14564434093128129</v>
      </c>
      <c r="P24" s="274">
        <f t="shared" ca="1" si="7"/>
        <v>4.2378353157997116E-2</v>
      </c>
      <c r="Q24" s="274">
        <f t="shared" ca="1" si="9"/>
        <v>-69.310769809945938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5760</v>
      </c>
      <c r="D25" s="274">
        <f t="shared" si="5"/>
        <v>960</v>
      </c>
      <c r="E25" s="274">
        <f t="shared" si="0"/>
        <v>4800</v>
      </c>
      <c r="F25" s="272"/>
      <c r="G25" s="276">
        <f ca="1">DATA!$D$11/1000000</f>
        <v>1.6454376241800002</v>
      </c>
      <c r="H25" s="276">
        <f>C25*DATA!$D$5/1000000</f>
        <v>6.244560264306724</v>
      </c>
      <c r="I25" s="276">
        <f>(C25*DATA!$D$5*DATA!$D$7)/1000000</f>
        <v>0.14050260594690128</v>
      </c>
      <c r="J25" s="274">
        <f t="shared" ca="1" si="1"/>
        <v>8.0305004944336265</v>
      </c>
      <c r="K25" s="272"/>
      <c r="L25" s="274">
        <f>((D25*DATA!$D$23)/1000000)+((E25*DATA!$D$24)/1000000)</f>
        <v>8.321472</v>
      </c>
      <c r="M25" s="274">
        <f t="shared" si="2"/>
        <v>8.321472</v>
      </c>
      <c r="N25" s="274">
        <f t="shared" ca="1" si="6"/>
        <v>0.29097150556637352</v>
      </c>
      <c r="O25" s="273">
        <f>1/(1+'[91]Asumsi I'!$C$3)^(KKF!A25)</f>
        <v>0.13003959011721541</v>
      </c>
      <c r="P25" s="274">
        <f t="shared" ca="1" si="7"/>
        <v>3.7837815319640276E-2</v>
      </c>
      <c r="Q25" s="274">
        <f t="shared" ca="1" si="9"/>
        <v>-69.272931994626305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" customHeight="1">
      <c r="A26" s="271">
        <f t="shared" si="11"/>
        <v>19</v>
      </c>
      <c r="B26" s="272">
        <f t="shared" si="11"/>
        <v>2042</v>
      </c>
      <c r="C26" s="273">
        <f t="shared" si="8"/>
        <v>5760</v>
      </c>
      <c r="D26" s="274">
        <f t="shared" si="5"/>
        <v>960</v>
      </c>
      <c r="E26" s="274">
        <f t="shared" si="0"/>
        <v>4800</v>
      </c>
      <c r="F26" s="272"/>
      <c r="G26" s="276">
        <f ca="1">DATA!$D$11/1000000</f>
        <v>1.6454376241800002</v>
      </c>
      <c r="H26" s="276">
        <f>C26*DATA!$D$5/1000000</f>
        <v>6.244560264306724</v>
      </c>
      <c r="I26" s="276">
        <f>(C26*DATA!$D$5*DATA!$D$7)/1000000</f>
        <v>0.14050260594690128</v>
      </c>
      <c r="J26" s="274">
        <f t="shared" ca="1" si="1"/>
        <v>8.0305004944336265</v>
      </c>
      <c r="K26" s="272"/>
      <c r="L26" s="274">
        <f>((D26*DATA!$D$23)/1000000)+((E26*DATA!$D$24)/1000000)</f>
        <v>8.321472</v>
      </c>
      <c r="M26" s="274">
        <f t="shared" si="2"/>
        <v>8.321472</v>
      </c>
      <c r="N26" s="274">
        <f t="shared" ca="1" si="6"/>
        <v>0.29097150556637352</v>
      </c>
      <c r="O26" s="273">
        <f>1/(1+'[91]Asumsi I'!$C$3)^(KKF!A26)</f>
        <v>0.1161067768903709</v>
      </c>
      <c r="P26" s="274">
        <f t="shared" ca="1" si="7"/>
        <v>3.3783763678250242E-2</v>
      </c>
      <c r="Q26" s="274">
        <f t="shared" ca="1" si="9"/>
        <v>-69.239148230948061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" customHeight="1">
      <c r="A27" s="271">
        <f t="shared" si="11"/>
        <v>20</v>
      </c>
      <c r="B27" s="272">
        <f t="shared" si="11"/>
        <v>2043</v>
      </c>
      <c r="C27" s="273">
        <f t="shared" si="8"/>
        <v>5760</v>
      </c>
      <c r="D27" s="274">
        <f t="shared" si="5"/>
        <v>960</v>
      </c>
      <c r="E27" s="274">
        <f t="shared" si="0"/>
        <v>4800</v>
      </c>
      <c r="F27" s="272"/>
      <c r="G27" s="276">
        <f ca="1">DATA!$D$11/1000000</f>
        <v>1.6454376241800002</v>
      </c>
      <c r="H27" s="276">
        <f>C27*DATA!$D$5/1000000</f>
        <v>6.244560264306724</v>
      </c>
      <c r="I27" s="276">
        <f>(C27*DATA!$D$5*DATA!$D$7)/1000000</f>
        <v>0.14050260594690128</v>
      </c>
      <c r="J27" s="274">
        <f t="shared" ca="1" si="1"/>
        <v>8.0305004944336265</v>
      </c>
      <c r="K27" s="272"/>
      <c r="L27" s="274">
        <f>((D27*DATA!$D$23)/1000000)+((E27*DATA!$D$24)/1000000)</f>
        <v>8.321472</v>
      </c>
      <c r="M27" s="274">
        <f t="shared" si="2"/>
        <v>8.321472</v>
      </c>
      <c r="N27" s="274">
        <f t="shared" ca="1" si="6"/>
        <v>0.29097150556637352</v>
      </c>
      <c r="O27" s="273">
        <f>1/(1+'[91]Asumsi I'!$C$3)^(KKF!A27)</f>
        <v>0.1036667650806883</v>
      </c>
      <c r="P27" s="274">
        <f t="shared" ca="1" si="7"/>
        <v>3.0164074712723431E-2</v>
      </c>
      <c r="Q27" s="274">
        <f t="shared" ca="1" si="9"/>
        <v>-69.208984156235331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" customHeight="1">
      <c r="A28" s="271">
        <f t="shared" si="11"/>
        <v>21</v>
      </c>
      <c r="B28" s="272">
        <f t="shared" si="11"/>
        <v>2044</v>
      </c>
      <c r="C28" s="273">
        <f t="shared" si="8"/>
        <v>5760</v>
      </c>
      <c r="D28" s="274">
        <f t="shared" si="5"/>
        <v>960</v>
      </c>
      <c r="E28" s="274">
        <f t="shared" si="0"/>
        <v>4800</v>
      </c>
      <c r="F28" s="272"/>
      <c r="G28" s="276">
        <f ca="1">DATA!$D$11/1000000</f>
        <v>1.6454376241800002</v>
      </c>
      <c r="H28" s="276">
        <f>C28*DATA!$D$5/1000000</f>
        <v>6.244560264306724</v>
      </c>
      <c r="I28" s="276">
        <f>(C28*DATA!$D$5*DATA!$D$7)/1000000</f>
        <v>0.14050260594690128</v>
      </c>
      <c r="J28" s="274">
        <f t="shared" ca="1" si="1"/>
        <v>8.0305004944336265</v>
      </c>
      <c r="K28" s="272"/>
      <c r="L28" s="274">
        <f>((D28*DATA!$D$23)/1000000)+((E28*DATA!$D$24)/1000000)</f>
        <v>8.321472</v>
      </c>
      <c r="M28" s="274">
        <f t="shared" si="2"/>
        <v>8.321472</v>
      </c>
      <c r="N28" s="274">
        <f t="shared" ca="1" si="6"/>
        <v>0.29097150556637352</v>
      </c>
      <c r="O28" s="273">
        <f>1/(1+'[91]Asumsi I'!$C$3)^(KKF!A28)</f>
        <v>9.2559611679185971E-2</v>
      </c>
      <c r="P28" s="274">
        <f t="shared" ca="1" si="7"/>
        <v>2.6932209564931631E-2</v>
      </c>
      <c r="Q28" s="274">
        <f t="shared" ca="1" si="9"/>
        <v>-69.182051946670398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" customHeight="1">
      <c r="A29" s="271">
        <f t="shared" si="11"/>
        <v>22</v>
      </c>
      <c r="B29" s="272">
        <f t="shared" si="11"/>
        <v>2045</v>
      </c>
      <c r="C29" s="273">
        <f t="shared" si="8"/>
        <v>5760</v>
      </c>
      <c r="D29" s="274">
        <f t="shared" si="5"/>
        <v>960</v>
      </c>
      <c r="E29" s="274">
        <f t="shared" si="0"/>
        <v>4800</v>
      </c>
      <c r="F29" s="272"/>
      <c r="G29" s="276">
        <f ca="1">DATA!$D$11/1000000</f>
        <v>1.6454376241800002</v>
      </c>
      <c r="H29" s="276">
        <f>C29*DATA!$D$5/1000000</f>
        <v>6.244560264306724</v>
      </c>
      <c r="I29" s="276">
        <f>(C29*DATA!$D$5*DATA!$D$7)/1000000</f>
        <v>0.14050260594690128</v>
      </c>
      <c r="J29" s="274">
        <f t="shared" ca="1" si="1"/>
        <v>8.0305004944336265</v>
      </c>
      <c r="K29" s="272"/>
      <c r="L29" s="274">
        <f>((D29*DATA!$D$23)/1000000)+((E29*DATA!$D$24)/1000000)</f>
        <v>8.321472</v>
      </c>
      <c r="M29" s="274">
        <f t="shared" si="2"/>
        <v>8.321472</v>
      </c>
      <c r="N29" s="274">
        <f t="shared" ca="1" si="6"/>
        <v>0.29097150556637352</v>
      </c>
      <c r="O29" s="273">
        <f>1/(1+'[91]Asumsi I'!$C$3)^(KKF!A29)</f>
        <v>8.2642510427844609E-2</v>
      </c>
      <c r="P29" s="274">
        <f t="shared" ca="1" si="7"/>
        <v>2.404661568297467E-2</v>
      </c>
      <c r="Q29" s="274">
        <f t="shared" ca="1" si="9"/>
        <v>-69.158005330987422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" customHeight="1">
      <c r="A30" s="271">
        <f t="shared" si="11"/>
        <v>23</v>
      </c>
      <c r="B30" s="272">
        <f t="shared" si="11"/>
        <v>2046</v>
      </c>
      <c r="C30" s="273">
        <f t="shared" si="8"/>
        <v>5760</v>
      </c>
      <c r="D30" s="274">
        <f t="shared" si="5"/>
        <v>960</v>
      </c>
      <c r="E30" s="274">
        <f t="shared" si="0"/>
        <v>4800</v>
      </c>
      <c r="F30" s="272"/>
      <c r="G30" s="276">
        <f ca="1">DATA!$D$11/1000000</f>
        <v>1.6454376241800002</v>
      </c>
      <c r="H30" s="276">
        <f>C30*DATA!$D$5/1000000</f>
        <v>6.244560264306724</v>
      </c>
      <c r="I30" s="276">
        <f>(C30*DATA!$D$5*DATA!$D$7)/1000000</f>
        <v>0.14050260594690128</v>
      </c>
      <c r="J30" s="274">
        <f t="shared" ca="1" si="1"/>
        <v>8.0305004944336265</v>
      </c>
      <c r="K30" s="272"/>
      <c r="L30" s="274">
        <f>((D30*DATA!$D$23)/1000000)+((E30*DATA!$D$24)/1000000)</f>
        <v>8.321472</v>
      </c>
      <c r="M30" s="274">
        <f t="shared" si="2"/>
        <v>8.321472</v>
      </c>
      <c r="N30" s="274">
        <f t="shared" ca="1" si="6"/>
        <v>0.29097150556637352</v>
      </c>
      <c r="O30" s="273">
        <f>1/(1+'[91]Asumsi I'!$C$3)^(KKF!A30)</f>
        <v>7.3787955739146982E-2</v>
      </c>
      <c r="P30" s="274">
        <f t="shared" ca="1" si="7"/>
        <v>2.1470192574084529E-2</v>
      </c>
      <c r="Q30" s="274">
        <f t="shared" ca="1" si="9"/>
        <v>-69.136535138413336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" customHeight="1">
      <c r="A31" s="271">
        <f t="shared" si="11"/>
        <v>24</v>
      </c>
      <c r="B31" s="272">
        <f t="shared" si="11"/>
        <v>2047</v>
      </c>
      <c r="C31" s="273">
        <f t="shared" si="8"/>
        <v>5760</v>
      </c>
      <c r="D31" s="274">
        <f t="shared" si="5"/>
        <v>960</v>
      </c>
      <c r="E31" s="274">
        <f t="shared" si="0"/>
        <v>4800</v>
      </c>
      <c r="F31" s="272"/>
      <c r="G31" s="276">
        <f ca="1">DATA!$D$11/1000000</f>
        <v>1.6454376241800002</v>
      </c>
      <c r="H31" s="276">
        <f>C31*DATA!$D$5/1000000</f>
        <v>6.244560264306724</v>
      </c>
      <c r="I31" s="276">
        <f>(C31*DATA!$D$5*DATA!$D$7)/1000000</f>
        <v>0.14050260594690128</v>
      </c>
      <c r="J31" s="274">
        <f t="shared" ca="1" si="1"/>
        <v>8.0305004944336265</v>
      </c>
      <c r="K31" s="272"/>
      <c r="L31" s="274">
        <f>((D31*DATA!$D$23)/1000000)+((E31*DATA!$D$24)/1000000)</f>
        <v>8.321472</v>
      </c>
      <c r="M31" s="274">
        <f t="shared" si="2"/>
        <v>8.321472</v>
      </c>
      <c r="N31" s="274">
        <f t="shared" ca="1" si="6"/>
        <v>0.29097150556637352</v>
      </c>
      <c r="O31" s="273">
        <f>1/(1+'[91]Asumsi I'!$C$3)^(KKF!A31)</f>
        <v>6.5882103338524081E-2</v>
      </c>
      <c r="P31" s="274">
        <f t="shared" ca="1" si="7"/>
        <v>1.9169814798289754E-2</v>
      </c>
      <c r="Q31" s="274">
        <f ca="1">Q30+P31</f>
        <v>-69.117365323615047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" customHeight="1">
      <c r="A32" s="271">
        <f t="shared" si="11"/>
        <v>25</v>
      </c>
      <c r="B32" s="272">
        <f>B30+1</f>
        <v>2047</v>
      </c>
      <c r="C32" s="273">
        <f t="shared" si="8"/>
        <v>5760</v>
      </c>
      <c r="D32" s="274">
        <f t="shared" si="5"/>
        <v>960</v>
      </c>
      <c r="E32" s="274">
        <f t="shared" si="0"/>
        <v>4800</v>
      </c>
      <c r="F32" s="272"/>
      <c r="G32" s="276">
        <f ca="1">DATA!$D$11/1000000</f>
        <v>1.6454376241800002</v>
      </c>
      <c r="H32" s="276">
        <f>C32*DATA!$D$5/1000000</f>
        <v>6.244560264306724</v>
      </c>
      <c r="I32" s="276">
        <f>(C32*DATA!$D$5*DATA!$D$7)/1000000</f>
        <v>0.14050260594690128</v>
      </c>
      <c r="J32" s="274">
        <f t="shared" ca="1" si="1"/>
        <v>8.0305004944336265</v>
      </c>
      <c r="K32" s="272"/>
      <c r="L32" s="274">
        <f>((D32*DATA!$D$23)/1000000)+((E32*DATA!$D$24)/1000000)</f>
        <v>8.321472</v>
      </c>
      <c r="M32" s="274">
        <f t="shared" si="2"/>
        <v>8.321472</v>
      </c>
      <c r="N32" s="274">
        <f t="shared" ca="1" si="6"/>
        <v>0.29097150556637352</v>
      </c>
      <c r="O32" s="273">
        <f>1/(1+'[91]Asumsi I'!$C$3)^(KKF!A32)</f>
        <v>5.8823306552253637E-2</v>
      </c>
      <c r="P32" s="274">
        <f t="shared" ca="1" si="7"/>
        <v>1.7115906069901564E-2</v>
      </c>
      <c r="Q32" s="274">
        <f ca="1">Q31+P32</f>
        <v>-69.100249417545143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" customHeight="1">
      <c r="B33" s="281"/>
      <c r="C33" s="281"/>
      <c r="D33" s="281"/>
      <c r="E33" s="281"/>
      <c r="F33" s="634" t="s">
        <v>1375</v>
      </c>
      <c r="G33" s="634"/>
      <c r="H33" s="634"/>
      <c r="I33" s="282"/>
      <c r="J33" s="283">
        <f ca="1">SUM(J7:J32)</f>
        <v>288.93653977418973</v>
      </c>
      <c r="K33" s="634" t="s">
        <v>1376</v>
      </c>
      <c r="L33" s="634"/>
      <c r="M33" s="283">
        <f>SUM(M7:M32)</f>
        <v>224.82844800000001</v>
      </c>
      <c r="N33" s="281"/>
      <c r="O33" s="281"/>
      <c r="P33" s="284"/>
      <c r="Q33" s="284"/>
      <c r="S33" s="262">
        <f ca="1">COUNTIF(S7:S32,"a")</f>
        <v>26</v>
      </c>
    </row>
    <row r="34" spans="2:22" ht="20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1377</v>
      </c>
      <c r="Q34" s="288">
        <f ca="1">+J7/N32</f>
        <v>303.03320334312156</v>
      </c>
      <c r="V34" s="289"/>
    </row>
    <row r="35" spans="2:22" ht="20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1378</v>
      </c>
      <c r="Q35" s="290" t="e">
        <f ca="1">AVERAGE(T7:T32)</f>
        <v>#DIV/0!</v>
      </c>
    </row>
    <row r="36" spans="2:22" ht="20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1379</v>
      </c>
      <c r="Q36" s="291">
        <f ca="1">M33/J33</f>
        <v>0.77812397205181594</v>
      </c>
    </row>
    <row r="37" spans="2:22" ht="20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1029</v>
      </c>
      <c r="Q37" s="292">
        <f ca="1">+NPV(0.12,N7:N32)</f>
        <v>-61.696651265665302</v>
      </c>
    </row>
    <row r="38" spans="2:22" ht="20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1030</v>
      </c>
      <c r="Q38" s="293">
        <f ca="1">IRR(N7:N32,DATA!D4)</f>
        <v>-0.13054844107429797</v>
      </c>
    </row>
    <row r="39" spans="2:22" ht="20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45"/>
  <sheetViews>
    <sheetView showGridLines="0" tabSelected="1" zoomScale="70" zoomScaleNormal="70" zoomScaleSheetLayoutView="70" workbookViewId="0">
      <pane ySplit="13" topLeftCell="A55" activePane="bottomLeft" state="frozen"/>
      <selection activeCell="H1093" sqref="H1093"/>
      <selection pane="bottomLeft" activeCell="H63" sqref="H63"/>
    </sheetView>
  </sheetViews>
  <sheetFormatPr baseColWidth="10" defaultColWidth="9.1640625" defaultRowHeight="14"/>
  <cols>
    <col min="1" max="1" width="8.1640625" style="294" customWidth="1"/>
    <col min="2" max="2" width="5.1640625" style="295" customWidth="1"/>
    <col min="3" max="3" width="45.6640625" style="376" customWidth="1"/>
    <col min="4" max="4" width="13.83203125" style="376" customWidth="1"/>
    <col min="5" max="5" width="12.5" style="298" customWidth="1"/>
    <col min="6" max="6" width="7.6640625" style="298" customWidth="1"/>
    <col min="7" max="7" width="12.6640625" style="298" customWidth="1"/>
    <col min="8" max="8" width="18.1640625" style="299" customWidth="1"/>
    <col min="9" max="9" width="16.6640625" style="299" customWidth="1"/>
    <col min="10" max="11" width="16.6640625" style="300" customWidth="1"/>
    <col min="12" max="12" width="3.83203125" style="300" customWidth="1"/>
    <col min="13" max="13" width="14" style="300" customWidth="1"/>
    <col min="14" max="14" width="15" style="300" customWidth="1"/>
    <col min="15" max="15" width="9.1640625" style="301" customWidth="1"/>
    <col min="16" max="16" width="12.6640625" style="302" customWidth="1"/>
    <col min="17" max="17" width="12.6640625" style="301" customWidth="1"/>
    <col min="18" max="18" width="2.5" style="301" customWidth="1"/>
    <col min="19" max="22" width="10.83203125" style="301" customWidth="1"/>
    <col min="23" max="24" width="9.1640625" style="301" customWidth="1"/>
    <col min="25" max="16384" width="9.1640625" style="301"/>
  </cols>
  <sheetData>
    <row r="1" spans="1:22">
      <c r="C1" s="296" t="s">
        <v>1010</v>
      </c>
      <c r="D1" s="297"/>
      <c r="U1" s="294"/>
    </row>
    <row r="2" spans="1:22">
      <c r="C2" s="296" t="s">
        <v>1349</v>
      </c>
      <c r="D2" s="297"/>
      <c r="T2" s="302"/>
      <c r="U2" s="303" t="s">
        <v>1037</v>
      </c>
      <c r="V2" s="302"/>
    </row>
    <row r="3" spans="1:22">
      <c r="C3" s="296" t="s">
        <v>1441</v>
      </c>
      <c r="D3" s="297"/>
      <c r="O3" s="656" t="s">
        <v>1037</v>
      </c>
      <c r="P3" s="656"/>
      <c r="Q3" s="304"/>
      <c r="T3" s="302"/>
      <c r="U3" s="303" t="s">
        <v>1042</v>
      </c>
      <c r="V3" s="302"/>
    </row>
    <row r="4" spans="1:22" ht="15.75" customHeight="1">
      <c r="B4" s="657" t="s">
        <v>1024</v>
      </c>
      <c r="C4" s="657"/>
      <c r="D4" s="657"/>
      <c r="E4" s="657"/>
      <c r="F4" s="657"/>
      <c r="G4" s="657"/>
      <c r="H4" s="657"/>
      <c r="I4" s="657"/>
      <c r="J4" s="657"/>
      <c r="K4" s="657"/>
      <c r="O4" s="656"/>
      <c r="P4" s="656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 ht="15" customHeight="1">
      <c r="C6" s="305"/>
      <c r="D6" s="297"/>
      <c r="E6" s="306" t="s">
        <v>1038</v>
      </c>
      <c r="F6" s="307" t="s">
        <v>9</v>
      </c>
      <c r="G6" s="572" t="s">
        <v>1637</v>
      </c>
      <c r="H6" s="572"/>
      <c r="I6" s="572"/>
      <c r="J6" s="572"/>
      <c r="K6" s="572"/>
      <c r="T6" s="302"/>
      <c r="U6" s="303"/>
      <c r="V6" s="302"/>
    </row>
    <row r="7" spans="1:22" ht="15">
      <c r="C7" s="305"/>
      <c r="D7" s="297"/>
      <c r="E7" s="306" t="s">
        <v>1039</v>
      </c>
      <c r="F7" s="307" t="s">
        <v>9</v>
      </c>
      <c r="G7" s="106" t="s">
        <v>1622</v>
      </c>
      <c r="H7" s="27"/>
      <c r="I7" s="27"/>
      <c r="J7" s="107"/>
      <c r="K7" s="474"/>
      <c r="T7" s="302"/>
      <c r="U7" s="303"/>
      <c r="V7" s="302"/>
    </row>
    <row r="8" spans="1:22" ht="15">
      <c r="C8" s="305"/>
      <c r="D8" s="297"/>
      <c r="E8" s="306" t="s">
        <v>1040</v>
      </c>
      <c r="F8" s="307" t="s">
        <v>9</v>
      </c>
      <c r="G8" s="106" t="s">
        <v>1440</v>
      </c>
      <c r="H8" s="27"/>
      <c r="I8" s="27"/>
      <c r="J8" s="107"/>
      <c r="K8" s="474"/>
      <c r="T8" s="302"/>
      <c r="U8" s="303"/>
      <c r="V8" s="302"/>
    </row>
    <row r="9" spans="1:22">
      <c r="C9" s="305"/>
      <c r="D9" s="297"/>
      <c r="E9" s="306" t="s">
        <v>1041</v>
      </c>
      <c r="F9" s="307" t="s">
        <v>9</v>
      </c>
      <c r="G9" s="306" t="s">
        <v>1552</v>
      </c>
      <c r="J9" s="308"/>
      <c r="T9" s="302"/>
      <c r="U9" s="303"/>
      <c r="V9" s="302"/>
    </row>
    <row r="10" spans="1:22" ht="15" thickBot="1">
      <c r="C10" s="297"/>
      <c r="D10" s="297"/>
      <c r="T10" s="302"/>
      <c r="U10" s="302"/>
      <c r="V10" s="302"/>
    </row>
    <row r="11" spans="1:22" ht="21" customHeight="1">
      <c r="B11" s="659" t="s">
        <v>0</v>
      </c>
      <c r="C11" s="661" t="s">
        <v>1</v>
      </c>
      <c r="D11" s="650" t="s">
        <v>42</v>
      </c>
      <c r="E11" s="650" t="s">
        <v>43</v>
      </c>
      <c r="F11" s="650" t="s">
        <v>2</v>
      </c>
      <c r="G11" s="664" t="s">
        <v>41</v>
      </c>
      <c r="H11" s="650" t="s">
        <v>3</v>
      </c>
      <c r="I11" s="650"/>
      <c r="J11" s="650"/>
      <c r="K11" s="651"/>
      <c r="O11" s="309"/>
      <c r="P11" s="310"/>
      <c r="Q11" s="309"/>
      <c r="S11" s="311"/>
      <c r="T11" s="312"/>
      <c r="U11" s="312"/>
      <c r="V11" s="312"/>
    </row>
    <row r="12" spans="1:22" ht="15" customHeight="1">
      <c r="B12" s="660"/>
      <c r="C12" s="662"/>
      <c r="D12" s="654"/>
      <c r="E12" s="654"/>
      <c r="F12" s="654"/>
      <c r="G12" s="665"/>
      <c r="H12" s="652" t="s">
        <v>46</v>
      </c>
      <c r="I12" s="652" t="s">
        <v>5</v>
      </c>
      <c r="J12" s="654" t="s">
        <v>47</v>
      </c>
      <c r="K12" s="655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660"/>
      <c r="C13" s="663"/>
      <c r="D13" s="654"/>
      <c r="E13" s="654"/>
      <c r="F13" s="654"/>
      <c r="G13" s="666"/>
      <c r="H13" s="653"/>
      <c r="I13" s="653"/>
      <c r="J13" s="654"/>
      <c r="K13" s="655"/>
      <c r="O13" s="313"/>
      <c r="P13" s="313"/>
      <c r="Q13" s="313"/>
      <c r="S13" s="311"/>
      <c r="T13" s="311"/>
      <c r="U13" s="311"/>
      <c r="V13" s="311"/>
    </row>
    <row r="14" spans="1:22" s="323" customFormat="1" ht="15.75" customHeight="1">
      <c r="A14" s="294"/>
      <c r="B14" s="314"/>
      <c r="C14" s="315"/>
      <c r="D14" s="316"/>
      <c r="E14" s="317"/>
      <c r="F14" s="318"/>
      <c r="G14" s="318"/>
      <c r="H14" s="319"/>
      <c r="I14" s="319"/>
      <c r="J14" s="319"/>
      <c r="K14" s="320"/>
      <c r="L14" s="300"/>
      <c r="M14" s="300"/>
      <c r="N14" s="300"/>
      <c r="O14" s="321"/>
      <c r="P14" s="321"/>
      <c r="Q14" s="302"/>
      <c r="R14" s="294"/>
      <c r="S14" s="322"/>
      <c r="T14" s="299"/>
      <c r="U14" s="299"/>
      <c r="V14" s="299"/>
    </row>
    <row r="15" spans="1:22" s="326" customFormat="1" ht="15">
      <c r="A15" s="294" t="e">
        <f>IF(AND(C15=0,#REF!=0,#REF!=0),"BLANKS",1)</f>
        <v>#REF!</v>
      </c>
      <c r="B15" s="475" t="s">
        <v>480</v>
      </c>
      <c r="C15" s="476" t="s">
        <v>1618</v>
      </c>
      <c r="D15" s="316" t="str">
        <f ca="1">IF(ISERROR(OFFSET('HARGA SATUAN'!$D$6,MATCH(RAB!C15,'HARGA SATUAN'!$C$7:$C$1492,0),0)),"",OFFSET('HARGA SATUAN'!$D$6,MATCH(RAB!C15,'HARGA SATUAN'!$C$7:$C$1492,0),0))</f>
        <v/>
      </c>
      <c r="E15" s="317" t="str">
        <f ca="1">IF(B15="+","Unit",IF(ISERROR(OFFSET('HARGA SATUAN'!$E$6,MATCH(RAB!C15,'HARGA SATUAN'!$C$7:$C$1492,0),0)),"",OFFSET('HARGA SATUAN'!$E$6,MATCH(RAB!C15,'HARGA SATUAN'!$C$7:$C$1492,0),0)))</f>
        <v/>
      </c>
      <c r="F15" s="324"/>
      <c r="G15" s="318">
        <f ca="1">IF(ISERROR(OFFSET('HARGA SATUAN'!$I$6,MATCH(RAB!C15,'HARGA SATUAN'!$C$7:$C$1492,0),0)),0,OFFSET('HARGA SATUAN'!$I$6,MATCH(RAB!C15,'HARGA SATUAN'!$C$7:$C$1492,0),0))</f>
        <v>0</v>
      </c>
      <c r="H15" s="319">
        <f t="shared" ref="H15:H16" ca="1" si="0">IF(OR(D15="MDU",D15="MDU-KD"),(IF($O$3="RAB NON MDU","PLN KD",G15*F15)),0)</f>
        <v>0</v>
      </c>
      <c r="I15" s="319">
        <f t="shared" ref="I15:I16" ca="1" si="1">IF(D15="HDW",G15*F15,0)</f>
        <v>0</v>
      </c>
      <c r="J15" s="319">
        <f t="shared" ref="J15:J16" ca="1" si="2">IF(D15="JASA",G15*F15,0)</f>
        <v>0</v>
      </c>
      <c r="K15" s="320">
        <f t="shared" ref="K15:K97" ca="1" si="3">SUM(H15:J15)</f>
        <v>0</v>
      </c>
      <c r="L15" s="325"/>
      <c r="M15" s="325"/>
      <c r="N15" s="325"/>
      <c r="O15" s="321"/>
      <c r="P15" s="321"/>
      <c r="Q15" s="302"/>
      <c r="R15" s="294"/>
      <c r="S15" s="322"/>
      <c r="T15" s="299"/>
      <c r="U15" s="299"/>
      <c r="V15" s="299"/>
    </row>
    <row r="16" spans="1:22" s="326" customFormat="1" ht="15">
      <c r="A16" s="294" t="e">
        <f>IF(AND(C16=0,#REF!=0,#REF!=0),"BLANKS",1)</f>
        <v>#REF!</v>
      </c>
      <c r="B16" s="477"/>
      <c r="C16" s="109"/>
      <c r="D16" s="316" t="str">
        <f ca="1">IF(ISERROR(OFFSET('HARGA SATUAN'!$D$6,MATCH(RAB!C16,'HARGA SATUAN'!$C$7:$C$1492,0),0)),"",OFFSET('HARGA SATUAN'!$D$6,MATCH(RAB!C16,'HARGA SATUAN'!$C$7:$C$1492,0),0))</f>
        <v/>
      </c>
      <c r="E16" s="317" t="str">
        <f ca="1">IF(B16="+","Unit",IF(ISERROR(OFFSET('HARGA SATUAN'!$E$6,MATCH(RAB!C16,'HARGA SATUAN'!$C$7:$C$1492,0),0)),"",OFFSET('HARGA SATUAN'!$E$6,MATCH(RAB!C16,'HARGA SATUAN'!$C$7:$C$1492,0),0)))</f>
        <v/>
      </c>
      <c r="F16" s="328"/>
      <c r="G16" s="318">
        <f ca="1">IF(ISERROR(OFFSET('HARGA SATUAN'!$I$6,MATCH(RAB!C16,'HARGA SATUAN'!$C$7:$C$1492,0),0)),0,OFFSET('HARGA SATUAN'!$I$6,MATCH(RAB!C16,'HARGA SATUAN'!$C$7:$C$1492,0),0))</f>
        <v>0</v>
      </c>
      <c r="H16" s="319">
        <f t="shared" ca="1" si="0"/>
        <v>0</v>
      </c>
      <c r="I16" s="319">
        <f t="shared" ca="1" si="1"/>
        <v>0</v>
      </c>
      <c r="J16" s="319">
        <f t="shared" ca="1" si="2"/>
        <v>0</v>
      </c>
      <c r="K16" s="320">
        <f t="shared" ca="1" si="3"/>
        <v>0</v>
      </c>
      <c r="L16" s="325"/>
      <c r="M16" s="325"/>
      <c r="N16" s="325"/>
      <c r="O16" s="321"/>
      <c r="P16" s="321"/>
      <c r="Q16" s="302"/>
      <c r="R16" s="294"/>
      <c r="S16" s="322"/>
      <c r="T16" s="299"/>
      <c r="U16" s="299"/>
      <c r="V16" s="299"/>
    </row>
    <row r="17" spans="1:22" s="326" customFormat="1" ht="15">
      <c r="A17" s="294" t="e">
        <f>IF(AND(C17=0,#REF!=0,#REF!=0),"BLANKS",1)</f>
        <v>#REF!</v>
      </c>
      <c r="B17" s="329"/>
      <c r="C17" s="478"/>
      <c r="D17" s="316" t="str">
        <f ca="1">IF(ISERROR(OFFSET('HARGA SATUAN'!$D$6,MATCH(RAB!C17,'HARGA SATUAN'!$C$7:$C$1492,0),0)),"",OFFSET('HARGA SATUAN'!$D$6,MATCH(RAB!C17,'HARGA SATUAN'!$C$7:$C$1492,0),0))</f>
        <v/>
      </c>
      <c r="E17" s="317" t="str">
        <f ca="1">IF(B17="+","Unit",IF(ISERROR(OFFSET('HARGA SATUAN'!$E$6,MATCH(RAB!C17,'HARGA SATUAN'!$C$7:$C$1492,0),0)),"",OFFSET('HARGA SATUAN'!$E$6,MATCH(RAB!C17,'HARGA SATUAN'!$C$7:$C$1492,0),0)))</f>
        <v/>
      </c>
      <c r="F17" s="328"/>
      <c r="G17" s="318">
        <f ca="1">IF(ISERROR(OFFSET('HARGA SATUAN'!$I$6,MATCH(RAB!C17,'HARGA SATUAN'!$C$7:$C$1492,0),0)),0,OFFSET('HARGA SATUAN'!$I$6,MATCH(RAB!C17,'HARGA SATUAN'!$C$7:$C$1492,0),0))</f>
        <v>0</v>
      </c>
      <c r="H17" s="319">
        <f t="shared" ref="H17:H97" ca="1" si="4">IF(OR(D17="MDU",D17="MDU-KD"),(IF($O$3="RAB NON MDU","PLN KD",G17*F17)),0)</f>
        <v>0</v>
      </c>
      <c r="I17" s="319">
        <f t="shared" ref="I17:I97" ca="1" si="5">IF(D17="HDW",G17*F17,0)</f>
        <v>0</v>
      </c>
      <c r="J17" s="319">
        <f t="shared" ref="J17:J97" ca="1" si="6">IF(D17="JASA",G17*F17,0)</f>
        <v>0</v>
      </c>
      <c r="K17" s="320">
        <f t="shared" ca="1" si="3"/>
        <v>0</v>
      </c>
      <c r="L17" s="325"/>
      <c r="M17" s="325"/>
      <c r="N17" s="325"/>
      <c r="O17" s="321"/>
      <c r="P17" s="321"/>
      <c r="Q17" s="302"/>
      <c r="R17" s="294"/>
      <c r="S17" s="322"/>
      <c r="T17" s="299"/>
      <c r="U17" s="299"/>
      <c r="V17" s="299"/>
    </row>
    <row r="18" spans="1:22" s="326" customFormat="1" ht="15">
      <c r="A18" s="294" t="e">
        <f>IF(AND(C18=0,#REF!=0,#REF!=0),"BLANKS",1)</f>
        <v>#REF!</v>
      </c>
      <c r="B18" s="479" t="s">
        <v>505</v>
      </c>
      <c r="C18" s="315" t="s">
        <v>1619</v>
      </c>
      <c r="D18" s="316" t="str">
        <f ca="1">IF(ISERROR(OFFSET('HARGA SATUAN'!$D$6,MATCH(RAB!C18,'HARGA SATUAN'!$C$7:$C$1492,0),0)),"",OFFSET('HARGA SATUAN'!$D$6,MATCH(RAB!C18,'HARGA SATUAN'!$C$7:$C$1492,0),0))</f>
        <v/>
      </c>
      <c r="E18" s="317" t="str">
        <f ca="1">IF(B18="+","Unit",IF(ISERROR(OFFSET('HARGA SATUAN'!$E$6,MATCH(RAB!C18,'HARGA SATUAN'!$C$7:$C$1492,0),0)),"",OFFSET('HARGA SATUAN'!$E$6,MATCH(RAB!C18,'HARGA SATUAN'!$C$7:$C$1492,0),0)))</f>
        <v/>
      </c>
      <c r="F18" s="328"/>
      <c r="G18" s="318">
        <f ca="1">IF(ISERROR(OFFSET('HARGA SATUAN'!$I$6,MATCH(RAB!C18,'HARGA SATUAN'!$C$7:$C$1492,0),0)),0,OFFSET('HARGA SATUAN'!$I$6,MATCH(RAB!C18,'HARGA SATUAN'!$C$7:$C$1492,0),0))</f>
        <v>0</v>
      </c>
      <c r="H18" s="319">
        <f t="shared" ca="1" si="4"/>
        <v>0</v>
      </c>
      <c r="I18" s="319">
        <f t="shared" ca="1" si="5"/>
        <v>0</v>
      </c>
      <c r="J18" s="319">
        <f t="shared" ca="1" si="6"/>
        <v>0</v>
      </c>
      <c r="K18" s="320">
        <f t="shared" ca="1" si="3"/>
        <v>0</v>
      </c>
      <c r="L18" s="325"/>
      <c r="M18" s="325"/>
      <c r="N18" s="325"/>
      <c r="O18" s="321"/>
      <c r="P18" s="321"/>
      <c r="Q18" s="302"/>
      <c r="R18" s="294"/>
      <c r="S18" s="322"/>
      <c r="T18" s="299"/>
      <c r="U18" s="299"/>
      <c r="V18" s="299"/>
    </row>
    <row r="19" spans="1:22" s="326" customFormat="1" ht="15">
      <c r="A19" s="294"/>
      <c r="B19" s="329"/>
      <c r="C19" s="478"/>
      <c r="D19" s="316" t="str">
        <f ca="1">IF(ISERROR(OFFSET('HARGA SATUAN'!$D$6,MATCH(RAB!C19,'HARGA SATUAN'!$C$7:$C$1492,0),0)),"",OFFSET('HARGA SATUAN'!$D$6,MATCH(RAB!C19,'HARGA SATUAN'!$C$7:$C$1492,0),0))</f>
        <v/>
      </c>
      <c r="E19" s="317" t="str">
        <f ca="1">IF(B19="+","Unit",IF(ISERROR(OFFSET('HARGA SATUAN'!$E$6,MATCH(RAB!C19,'HARGA SATUAN'!$C$7:$C$1492,0),0)),"",OFFSET('HARGA SATUAN'!$E$6,MATCH(RAB!C19,'HARGA SATUAN'!$C$7:$C$1492,0),0)))</f>
        <v/>
      </c>
      <c r="F19" s="328"/>
      <c r="G19" s="318">
        <f ca="1">IF(ISERROR(OFFSET('HARGA SATUAN'!$I$6,MATCH(RAB!C19,'HARGA SATUAN'!$C$7:$C$1492,0),0)),0,OFFSET('HARGA SATUAN'!$I$6,MATCH(RAB!C19,'HARGA SATUAN'!$C$7:$C$1492,0),0))</f>
        <v>0</v>
      </c>
      <c r="H19" s="319">
        <f t="shared" ref="H19:H93" ca="1" si="7">IF(OR(D19="MDU",D19="MDU-KD"),(IF($O$3="RAB NON MDU","PLN KD",G19*F19)),0)</f>
        <v>0</v>
      </c>
      <c r="I19" s="319">
        <f t="shared" ref="I19:I93" ca="1" si="8">IF(D19="HDW",G19*F19,0)</f>
        <v>0</v>
      </c>
      <c r="J19" s="319">
        <f t="shared" ref="J19:J93" ca="1" si="9">IF(D19="JASA",G19*F19,0)</f>
        <v>0</v>
      </c>
      <c r="K19" s="320">
        <f t="shared" ref="K19:K93" ca="1" si="10">SUM(H19:J19)</f>
        <v>0</v>
      </c>
      <c r="L19" s="325"/>
      <c r="M19" s="325"/>
      <c r="N19" s="325"/>
      <c r="O19" s="321"/>
      <c r="P19" s="321"/>
      <c r="Q19" s="302"/>
      <c r="R19" s="294"/>
      <c r="S19" s="322"/>
      <c r="T19" s="299"/>
      <c r="U19" s="299"/>
      <c r="V19" s="299"/>
    </row>
    <row r="20" spans="1:22" s="326" customFormat="1" ht="16">
      <c r="A20" s="294" t="e">
        <f>IF(AND(C20=0,#REF!=0,#REF!=0),"BLANKS",1)</f>
        <v>#REF!</v>
      </c>
      <c r="B20" s="480" t="s">
        <v>1036</v>
      </c>
      <c r="C20" s="481" t="s">
        <v>1623</v>
      </c>
      <c r="D20" s="316" t="str">
        <f ca="1">IF(ISERROR(OFFSET('HARGA SATUAN'!$D$6,MATCH(RAB!C20,'HARGA SATUAN'!$C$7:$C$1492,0),0)),"",OFFSET('HARGA SATUAN'!$D$6,MATCH(RAB!C20,'HARGA SATUAN'!$C$7:$C$1492,0),0))</f>
        <v/>
      </c>
      <c r="E20" s="317" t="str">
        <f ca="1">IF(B20="+","Unit",IF(ISERROR(OFFSET('HARGA SATUAN'!$E$6,MATCH(RAB!C20,'HARGA SATUAN'!$C$7:$C$1492,0),0)),"",OFFSET('HARGA SATUAN'!$E$6,MATCH(RAB!C20,'HARGA SATUAN'!$C$7:$C$1492,0),0)))</f>
        <v>Unit</v>
      </c>
      <c r="F20" s="328">
        <v>1</v>
      </c>
      <c r="G20" s="318">
        <f ca="1">IF(ISERROR(OFFSET('HARGA SATUAN'!$I$6,MATCH(RAB!C20,'HARGA SATUAN'!$C$7:$C$1492,0),0)),0,OFFSET('HARGA SATUAN'!$I$6,MATCH(RAB!C20,'HARGA SATUAN'!$C$7:$C$1492,0),0))</f>
        <v>0</v>
      </c>
      <c r="H20" s="319">
        <f t="shared" ca="1" si="7"/>
        <v>0</v>
      </c>
      <c r="I20" s="319">
        <f t="shared" ca="1" si="8"/>
        <v>0</v>
      </c>
      <c r="J20" s="319">
        <f t="shared" ca="1" si="9"/>
        <v>0</v>
      </c>
      <c r="K20" s="320">
        <f t="shared" ca="1" si="10"/>
        <v>0</v>
      </c>
      <c r="L20" s="325"/>
      <c r="M20" s="325"/>
      <c r="N20" s="325"/>
      <c r="O20" s="321"/>
      <c r="P20" s="321"/>
      <c r="Q20" s="302"/>
      <c r="R20" s="294"/>
      <c r="S20" s="322"/>
      <c r="T20" s="299"/>
      <c r="U20" s="299"/>
      <c r="V20" s="299"/>
    </row>
    <row r="21" spans="1:22" s="326" customFormat="1" ht="16">
      <c r="A21" s="294" t="e">
        <f>IF(AND(C21=0,C22=0,#REF!=0),"BLANKS",1)</f>
        <v>#REF!</v>
      </c>
      <c r="B21" s="482">
        <v>1</v>
      </c>
      <c r="C21" s="483" t="s">
        <v>1147</v>
      </c>
      <c r="D21" s="316" t="str">
        <f ca="1">IF(ISERROR(OFFSET('HARGA SATUAN'!$D$6,MATCH(RAB!C21,'HARGA SATUAN'!$C$7:$C$1492,0),0)),"",OFFSET('HARGA SATUAN'!$D$6,MATCH(RAB!C21,'HARGA SATUAN'!$C$7:$C$1492,0),0))</f>
        <v>MDU-KD</v>
      </c>
      <c r="E21" s="317" t="str">
        <f ca="1">IF(B21="+","Unit",IF(ISERROR(OFFSET('HARGA SATUAN'!$E$6,MATCH(RAB!C21,'HARGA SATUAN'!$C$7:$C$1492,0),0)),"",OFFSET('HARGA SATUAN'!$E$6,MATCH(RAB!C21,'HARGA SATUAN'!$C$7:$C$1492,0),0)))</f>
        <v>Bh</v>
      </c>
      <c r="F21" s="328">
        <v>1</v>
      </c>
      <c r="G21" s="318">
        <f ca="1">IF(ISERROR(OFFSET('HARGA SATUAN'!$I$6,MATCH(RAB!C21,'HARGA SATUAN'!$C$7:$C$1492,0),0)),0,OFFSET('HARGA SATUAN'!$I$6,MATCH(RAB!C21,'HARGA SATUAN'!$C$7:$C$1492,0),0))</f>
        <v>42757200</v>
      </c>
      <c r="H21" s="319">
        <f t="shared" ca="1" si="7"/>
        <v>42757200</v>
      </c>
      <c r="I21" s="319">
        <f t="shared" ca="1" si="8"/>
        <v>0</v>
      </c>
      <c r="J21" s="319">
        <f t="shared" ca="1" si="9"/>
        <v>0</v>
      </c>
      <c r="K21" s="320">
        <f t="shared" ca="1" si="10"/>
        <v>42757200</v>
      </c>
      <c r="L21" s="325"/>
      <c r="M21" s="325"/>
      <c r="N21" s="325"/>
      <c r="O21" s="321"/>
      <c r="P21" s="321"/>
      <c r="Q21" s="302"/>
      <c r="R21" s="294"/>
      <c r="S21" s="322"/>
      <c r="T21" s="299"/>
      <c r="U21" s="299"/>
      <c r="V21" s="299"/>
    </row>
    <row r="22" spans="1:22" s="326" customFormat="1" ht="16">
      <c r="A22" s="294" t="e">
        <f>IF(AND(C22=0,#REF!=0,#REF!=0),"BLANKS",1)</f>
        <v>#REF!</v>
      </c>
      <c r="B22" s="484">
        <v>2</v>
      </c>
      <c r="C22" s="485" t="s">
        <v>1549</v>
      </c>
      <c r="D22" s="316" t="str">
        <f ca="1">IF(ISERROR(OFFSET('HARGA SATUAN'!$D$6,MATCH(RAB!C22,'HARGA SATUAN'!$C$7:$C$1492,0),0)),"",OFFSET('HARGA SATUAN'!$D$6,MATCH(RAB!C22,'HARGA SATUAN'!$C$7:$C$1492,0),0))</f>
        <v/>
      </c>
      <c r="E22" s="317" t="str">
        <f ca="1">IF(B22="+","Unit",IF(ISERROR(OFFSET('HARGA SATUAN'!$E$6,MATCH(RAB!C22,'HARGA SATUAN'!$C$7:$C$1492,0),0)),"",OFFSET('HARGA SATUAN'!$E$6,MATCH(RAB!C22,'HARGA SATUAN'!$C$7:$C$1492,0),0)))</f>
        <v/>
      </c>
      <c r="F22" s="328"/>
      <c r="G22" s="318">
        <f ca="1">IF(ISERROR(OFFSET('HARGA SATUAN'!$I$6,MATCH(RAB!C22,'HARGA SATUAN'!$C$7:$C$1492,0),0)),0,OFFSET('HARGA SATUAN'!$I$6,MATCH(RAB!C22,'HARGA SATUAN'!$C$7:$C$1492,0),0))</f>
        <v>0</v>
      </c>
      <c r="H22" s="319">
        <f t="shared" ca="1" si="7"/>
        <v>0</v>
      </c>
      <c r="I22" s="319">
        <f t="shared" ca="1" si="8"/>
        <v>0</v>
      </c>
      <c r="J22" s="319">
        <f t="shared" ca="1" si="9"/>
        <v>0</v>
      </c>
      <c r="K22" s="320">
        <f t="shared" ca="1" si="10"/>
        <v>0</v>
      </c>
      <c r="L22" s="325"/>
      <c r="M22" s="325"/>
      <c r="N22" s="325"/>
      <c r="O22" s="321"/>
      <c r="P22" s="321"/>
      <c r="Q22" s="302"/>
      <c r="R22" s="294"/>
      <c r="S22" s="322"/>
      <c r="T22" s="299"/>
      <c r="U22" s="299"/>
      <c r="V22" s="299"/>
    </row>
    <row r="23" spans="1:22" s="326" customFormat="1" ht="16">
      <c r="A23" s="294"/>
      <c r="B23" s="482"/>
      <c r="C23" s="485" t="s">
        <v>65</v>
      </c>
      <c r="D23" s="316" t="str">
        <f ca="1">IF(ISERROR(OFFSET('HARGA SATUAN'!$D$6,MATCH(RAB!C23,'HARGA SATUAN'!$C$7:$C$1492,0),0)),"",OFFSET('HARGA SATUAN'!$D$6,MATCH(RAB!C23,'HARGA SATUAN'!$C$7:$C$1492,0),0))</f>
        <v>MDU-KD</v>
      </c>
      <c r="E23" s="317" t="str">
        <f ca="1">IF(B23="+","Unit",IF(ISERROR(OFFSET('HARGA SATUAN'!$E$6,MATCH(RAB!C23,'HARGA SATUAN'!$C$7:$C$1492,0),0)),"",OFFSET('HARGA SATUAN'!$E$6,MATCH(RAB!C23,'HARGA SATUAN'!$C$7:$C$1492,0),0)))</f>
        <v>Mtr</v>
      </c>
      <c r="F23" s="328">
        <f>F20*(3*3)</f>
        <v>9</v>
      </c>
      <c r="G23" s="318">
        <f ca="1">IF(ISERROR(OFFSET('HARGA SATUAN'!$I$6,MATCH(RAB!C23,'HARGA SATUAN'!$C$7:$C$1492,0),0)),0,OFFSET('HARGA SATUAN'!$I$6,MATCH(RAB!C23,'HARGA SATUAN'!$C$7:$C$1492,0),0))</f>
        <v>14200</v>
      </c>
      <c r="H23" s="319">
        <f t="shared" ca="1" si="7"/>
        <v>127800</v>
      </c>
      <c r="I23" s="319">
        <f t="shared" ca="1" si="8"/>
        <v>0</v>
      </c>
      <c r="J23" s="319">
        <f t="shared" ca="1" si="9"/>
        <v>0</v>
      </c>
      <c r="K23" s="320">
        <f t="shared" ca="1" si="10"/>
        <v>127800</v>
      </c>
      <c r="L23" s="325"/>
      <c r="M23" s="325"/>
      <c r="N23" s="325"/>
      <c r="O23" s="321"/>
      <c r="P23" s="321"/>
      <c r="Q23" s="302"/>
      <c r="R23" s="294"/>
      <c r="S23" s="322"/>
      <c r="T23" s="299"/>
      <c r="U23" s="299"/>
      <c r="V23" s="299"/>
    </row>
    <row r="24" spans="1:22" s="326" customFormat="1" ht="16">
      <c r="A24" s="294">
        <f t="shared" ref="A24:A26" si="11">IF(AND(C24=0,C25=0,C26=0),"BLANKS",1)</f>
        <v>1</v>
      </c>
      <c r="B24" s="482"/>
      <c r="C24" s="485" t="s">
        <v>1620</v>
      </c>
      <c r="D24" s="316" t="str">
        <f ca="1">IF(ISERROR(OFFSET('HARGA SATUAN'!$D$6,MATCH(RAB!C24,'HARGA SATUAN'!$C$7:$C$1492,0),0)),"",OFFSET('HARGA SATUAN'!$D$6,MATCH(RAB!C24,'HARGA SATUAN'!$C$7:$C$1492,0),0))</f>
        <v/>
      </c>
      <c r="E24" s="317" t="str">
        <f ca="1">IF(B24="+","Unit",IF(ISERROR(OFFSET('HARGA SATUAN'!$E$6,MATCH(RAB!C24,'HARGA SATUAN'!$C$7:$C$1492,0),0)),"",OFFSET('HARGA SATUAN'!$E$6,MATCH(RAB!C24,'HARGA SATUAN'!$C$7:$C$1492,0),0)))</f>
        <v/>
      </c>
      <c r="F24" s="328">
        <f>F20*3</f>
        <v>3</v>
      </c>
      <c r="G24" s="318">
        <f ca="1">IF(ISERROR(OFFSET('HARGA SATUAN'!$I$6,MATCH(RAB!C24,'HARGA SATUAN'!$C$7:$C$1492,0),0)),0,OFFSET('HARGA SATUAN'!$I$6,MATCH(RAB!C24,'HARGA SATUAN'!$C$7:$C$1492,0),0))</f>
        <v>0</v>
      </c>
      <c r="H24" s="319">
        <f t="shared" ca="1" si="7"/>
        <v>0</v>
      </c>
      <c r="I24" s="319">
        <f t="shared" ca="1" si="8"/>
        <v>0</v>
      </c>
      <c r="J24" s="319">
        <f t="shared" ca="1" si="9"/>
        <v>0</v>
      </c>
      <c r="K24" s="320">
        <f t="shared" ca="1" si="10"/>
        <v>0</v>
      </c>
      <c r="L24" s="325"/>
      <c r="M24" s="325"/>
      <c r="N24" s="325"/>
      <c r="O24" s="321"/>
      <c r="P24" s="321"/>
      <c r="Q24" s="302"/>
      <c r="R24" s="294"/>
      <c r="S24" s="322"/>
      <c r="T24" s="299"/>
      <c r="U24" s="299"/>
      <c r="V24" s="299"/>
    </row>
    <row r="25" spans="1:22" s="326" customFormat="1" ht="16">
      <c r="A25" s="294">
        <f t="shared" si="11"/>
        <v>1</v>
      </c>
      <c r="B25" s="482">
        <v>3</v>
      </c>
      <c r="C25" s="109" t="s">
        <v>559</v>
      </c>
      <c r="D25" s="316" t="str">
        <f ca="1">IF(ISERROR(OFFSET('HARGA SATUAN'!$D$6,MATCH(RAB!C25,'HARGA SATUAN'!$C$7:$C$1492,0),0)),"",OFFSET('HARGA SATUAN'!$D$6,MATCH(RAB!C25,'HARGA SATUAN'!$C$7:$C$1492,0),0))</f>
        <v>MDU-KD</v>
      </c>
      <c r="E25" s="317" t="str">
        <f ca="1">IF(B25="+","Unit",IF(ISERROR(OFFSET('HARGA SATUAN'!$E$6,MATCH(RAB!C25,'HARGA SATUAN'!$C$7:$C$1492,0),0)),"",OFFSET('HARGA SATUAN'!$E$6,MATCH(RAB!C25,'HARGA SATUAN'!$C$7:$C$1492,0),0)))</f>
        <v>Bh</v>
      </c>
      <c r="F25" s="491">
        <f>F20*3</f>
        <v>3</v>
      </c>
      <c r="G25" s="318">
        <f ca="1">IF(ISERROR(OFFSET('HARGA SATUAN'!$I$6,MATCH(RAB!C25,'HARGA SATUAN'!$C$7:$C$1492,0),0)),0,OFFSET('HARGA SATUAN'!$I$6,MATCH(RAB!C25,'HARGA SATUAN'!$C$7:$C$1492,0),0))</f>
        <v>725900</v>
      </c>
      <c r="H25" s="319">
        <f t="shared" ca="1" si="7"/>
        <v>2177700</v>
      </c>
      <c r="I25" s="319">
        <f t="shared" ca="1" si="8"/>
        <v>0</v>
      </c>
      <c r="J25" s="319">
        <f t="shared" ca="1" si="9"/>
        <v>0</v>
      </c>
      <c r="K25" s="320">
        <f t="shared" ca="1" si="10"/>
        <v>2177700</v>
      </c>
      <c r="L25" s="325"/>
      <c r="M25" s="325"/>
      <c r="N25" s="325"/>
      <c r="O25" s="321"/>
      <c r="P25" s="321"/>
      <c r="Q25" s="302"/>
      <c r="R25" s="294"/>
      <c r="S25" s="322"/>
      <c r="T25" s="299"/>
      <c r="U25" s="299"/>
      <c r="V25" s="299"/>
    </row>
    <row r="26" spans="1:22" s="326" customFormat="1" ht="16">
      <c r="A26" s="294">
        <f t="shared" si="11"/>
        <v>1</v>
      </c>
      <c r="B26" s="482">
        <v>4</v>
      </c>
      <c r="C26" s="483" t="s">
        <v>535</v>
      </c>
      <c r="D26" s="316" t="str">
        <f ca="1">IF(ISERROR(OFFSET('HARGA SATUAN'!$D$6,MATCH(RAB!C26,'HARGA SATUAN'!$C$7:$C$1492,0),0)),"",OFFSET('HARGA SATUAN'!$D$6,MATCH(RAB!C26,'HARGA SATUAN'!$C$7:$C$1492,0),0))</f>
        <v>MDU-KD</v>
      </c>
      <c r="E26" s="317" t="str">
        <f ca="1">IF(B26="+","Unit",IF(ISERROR(OFFSET('HARGA SATUAN'!$E$6,MATCH(RAB!C26,'HARGA SATUAN'!$C$7:$C$1492,0),0)),"",OFFSET('HARGA SATUAN'!$E$6,MATCH(RAB!C26,'HARGA SATUAN'!$C$7:$C$1492,0),0)))</f>
        <v>Bh</v>
      </c>
      <c r="F26" s="328">
        <f>F20*3</f>
        <v>3</v>
      </c>
      <c r="G26" s="318">
        <f ca="1">IF(ISERROR(OFFSET('HARGA SATUAN'!$I$6,MATCH(RAB!C26,'HARGA SATUAN'!$C$7:$C$1492,0),0)),0,OFFSET('HARGA SATUAN'!$I$6,MATCH(RAB!C26,'HARGA SATUAN'!$C$7:$C$1492,0),0))</f>
        <v>848250</v>
      </c>
      <c r="H26" s="319">
        <f t="shared" ca="1" si="7"/>
        <v>2544750</v>
      </c>
      <c r="I26" s="319">
        <f t="shared" ca="1" si="8"/>
        <v>0</v>
      </c>
      <c r="J26" s="319">
        <f t="shared" ca="1" si="9"/>
        <v>0</v>
      </c>
      <c r="K26" s="320">
        <f t="shared" ca="1" si="10"/>
        <v>2544750</v>
      </c>
      <c r="L26" s="325"/>
      <c r="M26" s="325"/>
      <c r="N26" s="325"/>
      <c r="O26" s="321"/>
      <c r="P26" s="321"/>
      <c r="Q26" s="302"/>
      <c r="R26" s="294"/>
      <c r="S26" s="322"/>
      <c r="T26" s="299"/>
      <c r="U26" s="299"/>
      <c r="V26" s="299"/>
    </row>
    <row r="27" spans="1:22" s="326" customFormat="1" ht="16">
      <c r="A27" s="294" t="e">
        <f>IF(AND(C27=0,C28=0,#REF!=0),"BLANKS",1)</f>
        <v>#REF!</v>
      </c>
      <c r="B27" s="482">
        <v>5</v>
      </c>
      <c r="C27" s="483" t="s">
        <v>537</v>
      </c>
      <c r="D27" s="316" t="str">
        <f ca="1">IF(ISERROR(OFFSET('HARGA SATUAN'!$D$6,MATCH(RAB!C27,'HARGA SATUAN'!$C$7:$C$1492,0),0)),"",OFFSET('HARGA SATUAN'!$D$6,MATCH(RAB!C27,'HARGA SATUAN'!$C$7:$C$1492,0),0))</f>
        <v>HDW</v>
      </c>
      <c r="E27" s="317" t="str">
        <f ca="1">IF(B27="+","Unit",IF(ISERROR(OFFSET('HARGA SATUAN'!$E$6,MATCH(RAB!C27,'HARGA SATUAN'!$C$7:$C$1492,0),0)),"",OFFSET('HARGA SATUAN'!$E$6,MATCH(RAB!C27,'HARGA SATUAN'!$C$7:$C$1492,0),0)))</f>
        <v>Bh</v>
      </c>
      <c r="F27" s="328">
        <f>F20*3</f>
        <v>3</v>
      </c>
      <c r="G27" s="318">
        <f ca="1">IF(ISERROR(OFFSET('HARGA SATUAN'!$I$6,MATCH(RAB!C27,'HARGA SATUAN'!$C$7:$C$1492,0),0)),0,OFFSET('HARGA SATUAN'!$I$6,MATCH(RAB!C27,'HARGA SATUAN'!$C$7:$C$1492,0),0))</f>
        <v>17500</v>
      </c>
      <c r="H27" s="319">
        <f t="shared" ca="1" si="7"/>
        <v>0</v>
      </c>
      <c r="I27" s="319">
        <f t="shared" ca="1" si="8"/>
        <v>52500</v>
      </c>
      <c r="J27" s="319">
        <f t="shared" ca="1" si="9"/>
        <v>0</v>
      </c>
      <c r="K27" s="320">
        <f t="shared" ca="1" si="10"/>
        <v>52500</v>
      </c>
      <c r="L27" s="325"/>
      <c r="M27" s="325"/>
      <c r="N27" s="325"/>
      <c r="O27" s="321"/>
      <c r="P27" s="321"/>
      <c r="Q27" s="302"/>
      <c r="R27" s="294"/>
      <c r="S27" s="322"/>
      <c r="T27" s="299"/>
      <c r="U27" s="299"/>
      <c r="V27" s="299"/>
    </row>
    <row r="28" spans="1:22" s="326" customFormat="1" ht="16">
      <c r="A28" s="294" t="e">
        <f>IF(AND(C28=0,#REF!=0,#REF!=0),"BLANKS",1)</f>
        <v>#REF!</v>
      </c>
      <c r="B28" s="482">
        <v>6</v>
      </c>
      <c r="C28" s="483" t="s">
        <v>581</v>
      </c>
      <c r="D28" s="316" t="str">
        <f ca="1">IF(ISERROR(OFFSET('HARGA SATUAN'!$D$6,MATCH(RAB!C28,'HARGA SATUAN'!$C$7:$C$1492,0),0)),"",OFFSET('HARGA SATUAN'!$D$6,MATCH(RAB!C28,'HARGA SATUAN'!$C$7:$C$1492,0),0))</f>
        <v/>
      </c>
      <c r="E28" s="317" t="str">
        <f ca="1">IF(B28="+","Unit",IF(ISERROR(OFFSET('HARGA SATUAN'!$E$6,MATCH(RAB!C28,'HARGA SATUAN'!$C$7:$C$1492,0),0)),"",OFFSET('HARGA SATUAN'!$E$6,MATCH(RAB!C28,'HARGA SATUAN'!$C$7:$C$1492,0),0)))</f>
        <v/>
      </c>
      <c r="F28" s="328">
        <f>F20*13</f>
        <v>13</v>
      </c>
      <c r="G28" s="318">
        <f ca="1">IF(ISERROR(OFFSET('HARGA SATUAN'!$I$6,MATCH(RAB!C28,'HARGA SATUAN'!$C$7:$C$1492,0),0)),0,OFFSET('HARGA SATUAN'!$I$6,MATCH(RAB!C28,'HARGA SATUAN'!$C$7:$C$1492,0),0))</f>
        <v>0</v>
      </c>
      <c r="H28" s="319">
        <f t="shared" ca="1" si="7"/>
        <v>0</v>
      </c>
      <c r="I28" s="319">
        <f t="shared" ca="1" si="8"/>
        <v>0</v>
      </c>
      <c r="J28" s="319">
        <f t="shared" ca="1" si="9"/>
        <v>0</v>
      </c>
      <c r="K28" s="320">
        <f t="shared" ca="1" si="10"/>
        <v>0</v>
      </c>
      <c r="L28" s="325"/>
      <c r="M28" s="325"/>
      <c r="N28" s="325"/>
      <c r="O28" s="321"/>
      <c r="P28" s="321"/>
      <c r="Q28" s="302"/>
      <c r="R28" s="294"/>
      <c r="S28" s="322"/>
      <c r="T28" s="299"/>
      <c r="U28" s="299"/>
      <c r="V28" s="299"/>
    </row>
    <row r="29" spans="1:22" s="326" customFormat="1" ht="16">
      <c r="A29" s="294">
        <f t="shared" ref="A29:A31" si="12">IF(AND(C29=0,C30=0,C31=0),"BLANKS",1)</f>
        <v>1</v>
      </c>
      <c r="B29" s="482">
        <v>7</v>
      </c>
      <c r="C29" s="483" t="s">
        <v>163</v>
      </c>
      <c r="D29" s="316" t="str">
        <f ca="1">IF(ISERROR(OFFSET('HARGA SATUAN'!$D$6,MATCH(RAB!C29,'HARGA SATUAN'!$C$7:$C$1492,0),0)),"",OFFSET('HARGA SATUAN'!$D$6,MATCH(RAB!C29,'HARGA SATUAN'!$C$7:$C$1492,0),0))</f>
        <v>HDW</v>
      </c>
      <c r="E29" s="317" t="str">
        <f ca="1">IF(B29="+","Unit",IF(ISERROR(OFFSET('HARGA SATUAN'!$E$6,MATCH(RAB!C29,'HARGA SATUAN'!$C$7:$C$1492,0),0)),"",OFFSET('HARGA SATUAN'!$E$6,MATCH(RAB!C29,'HARGA SATUAN'!$C$7:$C$1492,0),0)))</f>
        <v>Bh</v>
      </c>
      <c r="F29" s="328">
        <f>F20*22</f>
        <v>22</v>
      </c>
      <c r="G29" s="318">
        <f ca="1">IF(ISERROR(OFFSET('HARGA SATUAN'!$I$6,MATCH(RAB!C29,'HARGA SATUAN'!$C$7:$C$1492,0),0)),0,OFFSET('HARGA SATUAN'!$I$6,MATCH(RAB!C29,'HARGA SATUAN'!$C$7:$C$1492,0),0))</f>
        <v>7938</v>
      </c>
      <c r="H29" s="319">
        <f t="shared" ca="1" si="7"/>
        <v>0</v>
      </c>
      <c r="I29" s="319">
        <f t="shared" ca="1" si="8"/>
        <v>174636</v>
      </c>
      <c r="J29" s="319">
        <f t="shared" ca="1" si="9"/>
        <v>0</v>
      </c>
      <c r="K29" s="320">
        <f t="shared" ca="1" si="10"/>
        <v>174636</v>
      </c>
      <c r="L29" s="325"/>
      <c r="M29" s="325"/>
      <c r="N29" s="325"/>
      <c r="O29" s="321"/>
      <c r="P29" s="321"/>
      <c r="Q29" s="302"/>
      <c r="R29" s="294"/>
      <c r="S29" s="322"/>
      <c r="T29" s="299"/>
      <c r="U29" s="299"/>
      <c r="V29" s="299"/>
    </row>
    <row r="30" spans="1:22" s="326" customFormat="1" ht="16">
      <c r="A30" s="294">
        <f t="shared" si="12"/>
        <v>1</v>
      </c>
      <c r="B30" s="482">
        <v>8</v>
      </c>
      <c r="C30" s="483" t="s">
        <v>176</v>
      </c>
      <c r="D30" s="316" t="str">
        <f ca="1">IF(ISERROR(OFFSET('HARGA SATUAN'!$D$6,MATCH(RAB!C30,'HARGA SATUAN'!$C$7:$C$1492,0),0)),"",OFFSET('HARGA SATUAN'!$D$6,MATCH(RAB!C30,'HARGA SATUAN'!$C$7:$C$1492,0),0))</f>
        <v>HDW</v>
      </c>
      <c r="E30" s="317" t="str">
        <f ca="1">IF(B30="+","Unit",IF(ISERROR(OFFSET('HARGA SATUAN'!$E$6,MATCH(RAB!C30,'HARGA SATUAN'!$C$7:$C$1492,0),0)),"",OFFSET('HARGA SATUAN'!$E$6,MATCH(RAB!C30,'HARGA SATUAN'!$C$7:$C$1492,0),0)))</f>
        <v>Bh</v>
      </c>
      <c r="F30" s="328">
        <f>F20*1</f>
        <v>1</v>
      </c>
      <c r="G30" s="318">
        <f ca="1">IF(ISERROR(OFFSET('HARGA SATUAN'!$I$6,MATCH(RAB!C30,'HARGA SATUAN'!$C$7:$C$1492,0),0)),0,OFFSET('HARGA SATUAN'!$I$6,MATCH(RAB!C30,'HARGA SATUAN'!$C$7:$C$1492,0),0))</f>
        <v>404600</v>
      </c>
      <c r="H30" s="319">
        <f t="shared" ca="1" si="7"/>
        <v>0</v>
      </c>
      <c r="I30" s="319">
        <f t="shared" ca="1" si="8"/>
        <v>404600</v>
      </c>
      <c r="J30" s="319">
        <f t="shared" ca="1" si="9"/>
        <v>0</v>
      </c>
      <c r="K30" s="320">
        <f t="shared" ca="1" si="10"/>
        <v>404600</v>
      </c>
      <c r="L30" s="325"/>
      <c r="M30" s="325"/>
      <c r="N30" s="325"/>
      <c r="O30" s="321"/>
      <c r="P30" s="321"/>
      <c r="Q30" s="302"/>
      <c r="R30" s="294"/>
      <c r="S30" s="322"/>
      <c r="T30" s="299"/>
      <c r="U30" s="299"/>
      <c r="V30" s="299"/>
    </row>
    <row r="31" spans="1:22" s="326" customFormat="1" ht="16">
      <c r="A31" s="294">
        <f t="shared" si="12"/>
        <v>1</v>
      </c>
      <c r="B31" s="482">
        <v>9</v>
      </c>
      <c r="C31" s="483" t="s">
        <v>184</v>
      </c>
      <c r="D31" s="316" t="str">
        <f ca="1">IF(ISERROR(OFFSET('HARGA SATUAN'!$D$6,MATCH(RAB!C31,'HARGA SATUAN'!$C$7:$C$1492,0),0)),"",OFFSET('HARGA SATUAN'!$D$6,MATCH(RAB!C31,'HARGA SATUAN'!$C$7:$C$1492,0),0))</f>
        <v>HDW</v>
      </c>
      <c r="E31" s="317" t="str">
        <f ca="1">IF(B31="+","Unit",IF(ISERROR(OFFSET('HARGA SATUAN'!$E$6,MATCH(RAB!C31,'HARGA SATUAN'!$C$7:$C$1492,0),0)),"",OFFSET('HARGA SATUAN'!$E$6,MATCH(RAB!C31,'HARGA SATUAN'!$C$7:$C$1492,0),0)))</f>
        <v>Bh</v>
      </c>
      <c r="F31" s="328">
        <f>F20*3</f>
        <v>3</v>
      </c>
      <c r="G31" s="318">
        <f ca="1">IF(ISERROR(OFFSET('HARGA SATUAN'!$I$6,MATCH(RAB!C31,'HARGA SATUAN'!$C$7:$C$1492,0),0)),0,OFFSET('HARGA SATUAN'!$I$6,MATCH(RAB!C31,'HARGA SATUAN'!$C$7:$C$1492,0),0))</f>
        <v>15900</v>
      </c>
      <c r="H31" s="319">
        <f t="shared" ca="1" si="7"/>
        <v>0</v>
      </c>
      <c r="I31" s="319">
        <f t="shared" ca="1" si="8"/>
        <v>47700</v>
      </c>
      <c r="J31" s="319">
        <f t="shared" ca="1" si="9"/>
        <v>0</v>
      </c>
      <c r="K31" s="320">
        <f t="shared" ca="1" si="10"/>
        <v>47700</v>
      </c>
      <c r="L31" s="325"/>
      <c r="M31" s="325"/>
      <c r="N31" s="325"/>
      <c r="O31" s="321"/>
      <c r="P31" s="321"/>
      <c r="Q31" s="302"/>
      <c r="R31" s="294"/>
      <c r="S31" s="322"/>
      <c r="T31" s="299"/>
      <c r="U31" s="299"/>
      <c r="V31" s="299"/>
    </row>
    <row r="32" spans="1:22" s="326" customFormat="1" ht="16">
      <c r="A32" s="294" t="e">
        <f>IF(AND(C32=0,C33=0,#REF!=0),"BLANKS",1)</f>
        <v>#REF!</v>
      </c>
      <c r="B32" s="482">
        <v>10</v>
      </c>
      <c r="C32" s="483" t="s">
        <v>593</v>
      </c>
      <c r="D32" s="316" t="str">
        <f ca="1">IF(ISERROR(OFFSET('HARGA SATUAN'!$D$6,MATCH(RAB!C32,'HARGA SATUAN'!$C$7:$C$1492,0),0)),"",OFFSET('HARGA SATUAN'!$D$6,MATCH(RAB!C32,'HARGA SATUAN'!$C$7:$C$1492,0),0))</f>
        <v>HDW</v>
      </c>
      <c r="E32" s="317" t="str">
        <f ca="1">IF(B32="+","Unit",IF(ISERROR(OFFSET('HARGA SATUAN'!$E$6,MATCH(RAB!C32,'HARGA SATUAN'!$C$7:$C$1492,0),0)),"",OFFSET('HARGA SATUAN'!$E$6,MATCH(RAB!C32,'HARGA SATUAN'!$C$7:$C$1492,0),0)))</f>
        <v>Bh</v>
      </c>
      <c r="F32" s="328">
        <f>F20*5</f>
        <v>5</v>
      </c>
      <c r="G32" s="318">
        <f ca="1">IF(ISERROR(OFFSET('HARGA SATUAN'!$I$6,MATCH(RAB!C32,'HARGA SATUAN'!$C$7:$C$1492,0),0)),0,OFFSET('HARGA SATUAN'!$I$6,MATCH(RAB!C32,'HARGA SATUAN'!$C$7:$C$1492,0),0))</f>
        <v>283100</v>
      </c>
      <c r="H32" s="319">
        <f t="shared" ca="1" si="7"/>
        <v>0</v>
      </c>
      <c r="I32" s="319">
        <f t="shared" ca="1" si="8"/>
        <v>1415500</v>
      </c>
      <c r="J32" s="319">
        <f t="shared" ca="1" si="9"/>
        <v>0</v>
      </c>
      <c r="K32" s="320">
        <f t="shared" ca="1" si="10"/>
        <v>1415500</v>
      </c>
      <c r="L32" s="325"/>
      <c r="M32" s="325"/>
      <c r="N32" s="325"/>
      <c r="O32" s="321"/>
      <c r="P32" s="321"/>
      <c r="Q32" s="302"/>
      <c r="R32" s="294"/>
      <c r="S32" s="322"/>
      <c r="T32" s="299"/>
      <c r="U32" s="299"/>
      <c r="V32" s="299"/>
    </row>
    <row r="33" spans="1:22" s="326" customFormat="1" ht="16">
      <c r="A33" s="294" t="e">
        <f>IF(AND(C33=0,#REF!=0,#REF!=0),"BLANKS",1)</f>
        <v>#REF!</v>
      </c>
      <c r="B33" s="482">
        <v>11</v>
      </c>
      <c r="C33" s="483" t="s">
        <v>594</v>
      </c>
      <c r="D33" s="316" t="str">
        <f ca="1">IF(ISERROR(OFFSET('HARGA SATUAN'!$D$6,MATCH(RAB!C33,'HARGA SATUAN'!$C$7:$C$1492,0),0)),"",OFFSET('HARGA SATUAN'!$D$6,MATCH(RAB!C33,'HARGA SATUAN'!$C$7:$C$1492,0),0))</f>
        <v>HDW</v>
      </c>
      <c r="E33" s="317" t="str">
        <f ca="1">IF(B33="+","Unit",IF(ISERROR(OFFSET('HARGA SATUAN'!$E$6,MATCH(RAB!C33,'HARGA SATUAN'!$C$7:$C$1492,0),0)),"",OFFSET('HARGA SATUAN'!$E$6,MATCH(RAB!C33,'HARGA SATUAN'!$C$7:$C$1492,0),0)))</f>
        <v>Bh</v>
      </c>
      <c r="F33" s="328">
        <f>F20*4</f>
        <v>4</v>
      </c>
      <c r="G33" s="318">
        <f ca="1">IF(ISERROR(OFFSET('HARGA SATUAN'!$I$6,MATCH(RAB!C33,'HARGA SATUAN'!$C$7:$C$1492,0),0)),0,OFFSET('HARGA SATUAN'!$I$6,MATCH(RAB!C33,'HARGA SATUAN'!$C$7:$C$1492,0),0))</f>
        <v>380500</v>
      </c>
      <c r="H33" s="319">
        <f t="shared" ca="1" si="7"/>
        <v>0</v>
      </c>
      <c r="I33" s="319">
        <f t="shared" ca="1" si="8"/>
        <v>1522000</v>
      </c>
      <c r="J33" s="319">
        <f t="shared" ca="1" si="9"/>
        <v>0</v>
      </c>
      <c r="K33" s="320">
        <f t="shared" ca="1" si="10"/>
        <v>1522000</v>
      </c>
      <c r="L33" s="325"/>
      <c r="M33" s="325"/>
      <c r="N33" s="325"/>
      <c r="O33" s="321"/>
      <c r="P33" s="321"/>
      <c r="Q33" s="302"/>
      <c r="R33" s="294"/>
      <c r="S33" s="322"/>
      <c r="T33" s="299"/>
      <c r="U33" s="299"/>
      <c r="V33" s="299"/>
    </row>
    <row r="34" spans="1:22" s="326" customFormat="1" ht="16">
      <c r="A34" s="294"/>
      <c r="B34" s="482">
        <v>12</v>
      </c>
      <c r="C34" s="483" t="s">
        <v>208</v>
      </c>
      <c r="D34" s="316" t="str">
        <f ca="1">IF(ISERROR(OFFSET('HARGA SATUAN'!$D$6,MATCH(RAB!C34,'HARGA SATUAN'!$C$7:$C$1492,0),0)),"",OFFSET('HARGA SATUAN'!$D$6,MATCH(RAB!C34,'HARGA SATUAN'!$C$7:$C$1492,0),0))</f>
        <v>HDW</v>
      </c>
      <c r="E34" s="317" t="str">
        <f ca="1">IF(B34="+","Unit",IF(ISERROR(OFFSET('HARGA SATUAN'!$E$6,MATCH(RAB!C34,'HARGA SATUAN'!$C$7:$C$1492,0),0)),"",OFFSET('HARGA SATUAN'!$E$6,MATCH(RAB!C34,'HARGA SATUAN'!$C$7:$C$1492,0),0)))</f>
        <v>Bh</v>
      </c>
      <c r="F34" s="328">
        <f>F20*3</f>
        <v>3</v>
      </c>
      <c r="G34" s="318"/>
      <c r="H34" s="319"/>
      <c r="I34" s="319"/>
      <c r="J34" s="319"/>
      <c r="K34" s="320"/>
      <c r="L34" s="325"/>
      <c r="M34" s="325"/>
      <c r="N34" s="325"/>
      <c r="O34" s="321"/>
      <c r="P34" s="321"/>
      <c r="Q34" s="302"/>
      <c r="R34" s="294"/>
      <c r="S34" s="322"/>
      <c r="T34" s="299"/>
      <c r="U34" s="299"/>
      <c r="V34" s="299"/>
    </row>
    <row r="35" spans="1:22" s="326" customFormat="1" ht="16">
      <c r="A35" s="294">
        <f>IF(AND(C35=0,C40=0,C41=0),"BLANKS",1)</f>
        <v>1</v>
      </c>
      <c r="B35" s="482">
        <v>13</v>
      </c>
      <c r="C35" s="483" t="s">
        <v>247</v>
      </c>
      <c r="D35" s="316" t="str">
        <f ca="1">IF(ISERROR(OFFSET('HARGA SATUAN'!$D$6,MATCH(RAB!C35,'HARGA SATUAN'!$C$7:$C$1492,0),0)),"",OFFSET('HARGA SATUAN'!$D$6,MATCH(RAB!C35,'HARGA SATUAN'!$C$7:$C$1492,0),0))</f>
        <v>HDW</v>
      </c>
      <c r="E35" s="317" t="str">
        <f ca="1">IF(B35="+","Unit",IF(ISERROR(OFFSET('HARGA SATUAN'!$E$6,MATCH(RAB!C35,'HARGA SATUAN'!$C$7:$C$1492,0),0)),"",OFFSET('HARGA SATUAN'!$E$6,MATCH(RAB!C35,'HARGA SATUAN'!$C$7:$C$1492,0),0)))</f>
        <v>Bh</v>
      </c>
      <c r="F35" s="328">
        <f>F20*1</f>
        <v>1</v>
      </c>
      <c r="G35" s="318">
        <f ca="1">IF(ISERROR(OFFSET('HARGA SATUAN'!$I$6,MATCH(RAB!C35,'HARGA SATUAN'!$C$7:$C$1492,0),0)),0,OFFSET('HARGA SATUAN'!$I$6,MATCH(RAB!C35,'HARGA SATUAN'!$C$7:$C$1492,0),0))</f>
        <v>57690</v>
      </c>
      <c r="H35" s="319">
        <f t="shared" ref="H35:H36" ca="1" si="13">IF(OR(D35="MDU",D35="MDU-KD"),(IF($O$3="RAB NON MDU","PLN KD",G35*F35)),0)</f>
        <v>0</v>
      </c>
      <c r="I35" s="319">
        <f t="shared" ref="I35:I36" ca="1" si="14">IF(D35="HDW",G35*F35,0)</f>
        <v>57690</v>
      </c>
      <c r="J35" s="319">
        <f t="shared" ref="J35:J36" ca="1" si="15">IF(D35="JASA",G35*F35,0)</f>
        <v>0</v>
      </c>
      <c r="K35" s="320">
        <f t="shared" ref="K35:K36" ca="1" si="16">SUM(H35:J35)</f>
        <v>57690</v>
      </c>
      <c r="L35" s="325"/>
      <c r="M35" s="325"/>
      <c r="N35" s="325"/>
      <c r="O35" s="321"/>
      <c r="P35" s="321"/>
      <c r="Q35" s="302"/>
      <c r="R35" s="294"/>
      <c r="S35" s="322"/>
      <c r="T35" s="299"/>
      <c r="U35" s="299"/>
      <c r="V35" s="299"/>
    </row>
    <row r="36" spans="1:22" s="326" customFormat="1" ht="16">
      <c r="A36" s="294" t="e">
        <f>IF(AND(C36=0,#REF!=0,#REF!=0),"BLANKS",1)</f>
        <v>#REF!</v>
      </c>
      <c r="B36" s="482">
        <v>14</v>
      </c>
      <c r="C36" s="483" t="s">
        <v>234</v>
      </c>
      <c r="D36" s="316" t="str">
        <f ca="1">IF(ISERROR(OFFSET('HARGA SATUAN'!$D$6,MATCH(RAB!C36,'HARGA SATUAN'!$C$7:$C$1492,0),0)),"",OFFSET('HARGA SATUAN'!$D$6,MATCH(RAB!C36,'HARGA SATUAN'!$C$7:$C$1492,0),0))</f>
        <v>HDW</v>
      </c>
      <c r="E36" s="317" t="str">
        <f ca="1">IF(B36="+","Unit",IF(ISERROR(OFFSET('HARGA SATUAN'!$E$6,MATCH(RAB!C36,'HARGA SATUAN'!$C$7:$C$1492,0),0)),"",OFFSET('HARGA SATUAN'!$E$6,MATCH(RAB!C36,'HARGA SATUAN'!$C$7:$C$1492,0),0)))</f>
        <v>Bh</v>
      </c>
      <c r="F36" s="328">
        <f>F20*2</f>
        <v>2</v>
      </c>
      <c r="G36" s="318">
        <f ca="1">IF(ISERROR(OFFSET('HARGA SATUAN'!$I$6,MATCH(RAB!C36,'HARGA SATUAN'!$C$7:$C$1492,0),0)),0,OFFSET('HARGA SATUAN'!$I$6,MATCH(RAB!C36,'HARGA SATUAN'!$C$7:$C$1492,0),0))</f>
        <v>67500</v>
      </c>
      <c r="H36" s="319">
        <f t="shared" ca="1" si="13"/>
        <v>0</v>
      </c>
      <c r="I36" s="319">
        <f t="shared" ca="1" si="14"/>
        <v>135000</v>
      </c>
      <c r="J36" s="319">
        <f t="shared" ca="1" si="15"/>
        <v>0</v>
      </c>
      <c r="K36" s="320">
        <f t="shared" ca="1" si="16"/>
        <v>135000</v>
      </c>
      <c r="L36" s="325"/>
      <c r="M36" s="325"/>
      <c r="N36" s="325"/>
      <c r="O36" s="321"/>
      <c r="P36" s="321"/>
      <c r="Q36" s="302"/>
      <c r="R36" s="294"/>
      <c r="S36" s="322"/>
      <c r="T36" s="299"/>
      <c r="U36" s="299"/>
      <c r="V36" s="299"/>
    </row>
    <row r="37" spans="1:22" s="326" customFormat="1" ht="16">
      <c r="A37" s="294">
        <f t="shared" ref="A37:A39" si="17">IF(AND(C37=0,C38=0,C39=0),"BLANKS",1)</f>
        <v>1</v>
      </c>
      <c r="B37" s="482">
        <v>15</v>
      </c>
      <c r="C37" s="483" t="s">
        <v>267</v>
      </c>
      <c r="D37" s="316" t="str">
        <f ca="1">IF(ISERROR(OFFSET('HARGA SATUAN'!$D$6,MATCH(RAB!C37,'HARGA SATUAN'!$C$7:$C$1492,0),0)),"",OFFSET('HARGA SATUAN'!$D$6,MATCH(RAB!C37,'HARGA SATUAN'!$C$7:$C$1492,0),0))</f>
        <v>HDW</v>
      </c>
      <c r="E37" s="317" t="str">
        <f ca="1">IF(B37="+","Unit",IF(ISERROR(OFFSET('HARGA SATUAN'!$E$6,MATCH(RAB!C37,'HARGA SATUAN'!$C$7:$C$1492,0),0)),"",OFFSET('HARGA SATUAN'!$E$6,MATCH(RAB!C37,'HARGA SATUAN'!$C$7:$C$1492,0),0)))</f>
        <v>Bh</v>
      </c>
      <c r="F37" s="328">
        <f>F20*2</f>
        <v>2</v>
      </c>
      <c r="G37" s="318">
        <f ca="1">IF(ISERROR(OFFSET('HARGA SATUAN'!$I$6,MATCH(RAB!C37,'HARGA SATUAN'!$C$7:$C$1492,0),0)),0,OFFSET('HARGA SATUAN'!$I$6,MATCH(RAB!C37,'HARGA SATUAN'!$C$7:$C$1492,0),0))</f>
        <v>129000</v>
      </c>
      <c r="H37" s="319">
        <f t="shared" ref="H37:H50" ca="1" si="18">IF(OR(D37="MDU",D37="MDU-KD"),(IF($O$3="RAB NON MDU","PLN KD",G37*F37)),0)</f>
        <v>0</v>
      </c>
      <c r="I37" s="319">
        <f t="shared" ref="I37:I50" ca="1" si="19">IF(D37="HDW",G37*F37,0)</f>
        <v>258000</v>
      </c>
      <c r="J37" s="319">
        <f t="shared" ref="J37:J50" ca="1" si="20">IF(D37="JASA",G37*F37,0)</f>
        <v>0</v>
      </c>
      <c r="K37" s="320">
        <f t="shared" ref="K37:K50" ca="1" si="21">SUM(H37:J37)</f>
        <v>258000</v>
      </c>
      <c r="L37" s="325"/>
      <c r="M37" s="325"/>
      <c r="N37" s="325"/>
      <c r="O37" s="321"/>
      <c r="P37" s="321"/>
      <c r="Q37" s="302"/>
      <c r="R37" s="294"/>
      <c r="S37" s="322"/>
      <c r="T37" s="299"/>
      <c r="U37" s="299"/>
      <c r="V37" s="299"/>
    </row>
    <row r="38" spans="1:22" s="326" customFormat="1" ht="16">
      <c r="A38" s="294">
        <f t="shared" si="17"/>
        <v>1</v>
      </c>
      <c r="B38" s="482">
        <v>16</v>
      </c>
      <c r="C38" s="483" t="s">
        <v>608</v>
      </c>
      <c r="D38" s="316" t="str">
        <f ca="1">IF(ISERROR(OFFSET('HARGA SATUAN'!$D$6,MATCH(RAB!C38,'HARGA SATUAN'!$C$7:$C$1492,0),0)),"",OFFSET('HARGA SATUAN'!$D$6,MATCH(RAB!C38,'HARGA SATUAN'!$C$7:$C$1492,0),0))</f>
        <v>HDW</v>
      </c>
      <c r="E38" s="317" t="str">
        <f ca="1">IF(B38="+","Unit",IF(ISERROR(OFFSET('HARGA SATUAN'!$E$6,MATCH(RAB!C38,'HARGA SATUAN'!$C$7:$C$1492,0),0)),"",OFFSET('HARGA SATUAN'!$E$6,MATCH(RAB!C38,'HARGA SATUAN'!$C$7:$C$1492,0),0)))</f>
        <v>Bh</v>
      </c>
      <c r="F38" s="328">
        <f>F20*4</f>
        <v>4</v>
      </c>
      <c r="G38" s="318">
        <f ca="1">IF(ISERROR(OFFSET('HARGA SATUAN'!$I$6,MATCH(RAB!C38,'HARGA SATUAN'!$C$7:$C$1492,0),0)),0,OFFSET('HARGA SATUAN'!$I$6,MATCH(RAB!C38,'HARGA SATUAN'!$C$7:$C$1492,0),0))</f>
        <v>250000</v>
      </c>
      <c r="H38" s="319">
        <f t="shared" ca="1" si="18"/>
        <v>0</v>
      </c>
      <c r="I38" s="319">
        <f t="shared" ca="1" si="19"/>
        <v>1000000</v>
      </c>
      <c r="J38" s="319">
        <f t="shared" ca="1" si="20"/>
        <v>0</v>
      </c>
      <c r="K38" s="320">
        <f t="shared" ca="1" si="21"/>
        <v>1000000</v>
      </c>
      <c r="L38" s="325"/>
      <c r="M38" s="325"/>
      <c r="N38" s="325"/>
      <c r="O38" s="321"/>
      <c r="P38" s="321"/>
      <c r="Q38" s="302"/>
      <c r="R38" s="294"/>
      <c r="S38" s="322"/>
      <c r="T38" s="299"/>
      <c r="U38" s="299"/>
      <c r="V38" s="299"/>
    </row>
    <row r="39" spans="1:22" s="326" customFormat="1" ht="16">
      <c r="A39" s="294">
        <f t="shared" si="17"/>
        <v>1</v>
      </c>
      <c r="B39" s="482">
        <v>17</v>
      </c>
      <c r="C39" s="483" t="s">
        <v>784</v>
      </c>
      <c r="D39" s="316" t="str">
        <f ca="1">IF(ISERROR(OFFSET('HARGA SATUAN'!$D$6,MATCH(RAB!C39,'HARGA SATUAN'!$C$7:$C$1492,0),0)),"",OFFSET('HARGA SATUAN'!$D$6,MATCH(RAB!C39,'HARGA SATUAN'!$C$7:$C$1492,0),0))</f>
        <v>JASA</v>
      </c>
      <c r="E39" s="317" t="str">
        <f ca="1">IF(B39="+","Unit",IF(ISERROR(OFFSET('HARGA SATUAN'!$E$6,MATCH(RAB!C39,'HARGA SATUAN'!$C$7:$C$1492,0),0)),"",OFFSET('HARGA SATUAN'!$E$6,MATCH(RAB!C39,'HARGA SATUAN'!$C$7:$C$1492,0),0)))</f>
        <v>Unit</v>
      </c>
      <c r="F39" s="328">
        <f>F20*1</f>
        <v>1</v>
      </c>
      <c r="G39" s="318">
        <f ca="1">IF(ISERROR(OFFSET('HARGA SATUAN'!$I$6,MATCH(RAB!C39,'HARGA SATUAN'!$C$7:$C$1492,0),0)),0,OFFSET('HARGA SATUAN'!$I$6,MATCH(RAB!C39,'HARGA SATUAN'!$C$7:$C$1492,0),0))</f>
        <v>1182800</v>
      </c>
      <c r="H39" s="319">
        <f t="shared" ca="1" si="18"/>
        <v>0</v>
      </c>
      <c r="I39" s="319">
        <f t="shared" ca="1" si="19"/>
        <v>0</v>
      </c>
      <c r="J39" s="319">
        <f t="shared" ca="1" si="20"/>
        <v>1182800</v>
      </c>
      <c r="K39" s="320">
        <f t="shared" ca="1" si="21"/>
        <v>1182800</v>
      </c>
      <c r="L39" s="325"/>
      <c r="M39" s="325"/>
      <c r="N39" s="325"/>
      <c r="O39" s="321"/>
      <c r="P39" s="321"/>
      <c r="Q39" s="302"/>
      <c r="R39" s="294"/>
      <c r="S39" s="322"/>
      <c r="T39" s="299"/>
      <c r="U39" s="299"/>
      <c r="V39" s="299"/>
    </row>
    <row r="40" spans="1:22" s="326" customFormat="1" ht="15">
      <c r="A40" s="294">
        <f>IF(AND(C40=0,C41=0,C59=0),"BLANKS",1)</f>
        <v>1</v>
      </c>
      <c r="B40" s="332"/>
      <c r="C40" s="333"/>
      <c r="D40" s="316" t="str">
        <f ca="1">IF(ISERROR(OFFSET('HARGA SATUAN'!$D$6,MATCH(RAB!C40,'HARGA SATUAN'!$C$7:$C$1492,0),0)),"",OFFSET('HARGA SATUAN'!$D$6,MATCH(RAB!C40,'HARGA SATUAN'!$C$7:$C$1492,0),0))</f>
        <v/>
      </c>
      <c r="E40" s="317" t="str">
        <f ca="1">IF(B40="+","Unit",IF(ISERROR(OFFSET('HARGA SATUAN'!$E$6,MATCH(RAB!C40,'HARGA SATUAN'!$C$7:$C$1492,0),0)),"",OFFSET('HARGA SATUAN'!$E$6,MATCH(RAB!C40,'HARGA SATUAN'!$C$7:$C$1492,0),0)))</f>
        <v/>
      </c>
      <c r="F40" s="328"/>
      <c r="G40" s="318">
        <f ca="1">IF(ISERROR(OFFSET('HARGA SATUAN'!$I$6,MATCH(RAB!C40,'HARGA SATUAN'!$C$7:$C$1492,0),0)),0,OFFSET('HARGA SATUAN'!$I$6,MATCH(RAB!C40,'HARGA SATUAN'!$C$7:$C$1492,0),0))</f>
        <v>0</v>
      </c>
      <c r="H40" s="319">
        <f t="shared" ca="1" si="18"/>
        <v>0</v>
      </c>
      <c r="I40" s="319">
        <f t="shared" ca="1" si="19"/>
        <v>0</v>
      </c>
      <c r="J40" s="319">
        <f t="shared" ca="1" si="20"/>
        <v>0</v>
      </c>
      <c r="K40" s="320">
        <f t="shared" ca="1" si="21"/>
        <v>0</v>
      </c>
      <c r="L40" s="325"/>
      <c r="M40" s="325"/>
      <c r="N40" s="325"/>
      <c r="O40" s="321"/>
      <c r="P40" s="321"/>
      <c r="Q40" s="302"/>
      <c r="R40" s="294"/>
      <c r="S40" s="322"/>
      <c r="T40" s="299"/>
      <c r="U40" s="299"/>
      <c r="V40" s="299"/>
    </row>
    <row r="41" spans="1:22" s="326" customFormat="1" ht="15">
      <c r="A41" s="294" t="e">
        <f>IF(AND(C41=0,C59=0,#REF!=0),"BLANKS",1)</f>
        <v>#REF!</v>
      </c>
      <c r="B41" s="332" t="s">
        <v>1036</v>
      </c>
      <c r="C41" s="335" t="s">
        <v>1444</v>
      </c>
      <c r="D41" s="316" t="str">
        <f ca="1">IF(ISERROR(OFFSET('HARGA SATUAN'!$D$6,MATCH(RAB!C41,'HARGA SATUAN'!$C$7:$C$1492,0),0)),"",OFFSET('HARGA SATUAN'!$D$6,MATCH(RAB!C41,'HARGA SATUAN'!$C$7:$C$1492,0),0))</f>
        <v/>
      </c>
      <c r="E41" s="317" t="str">
        <f ca="1">IF(B41="+","Unit",IF(ISERROR(OFFSET('HARGA SATUAN'!$E$6,MATCH(RAB!C41,'HARGA SATUAN'!$C$7:$C$1492,0),0)),"",OFFSET('HARGA SATUAN'!$E$6,MATCH(RAB!C41,'HARGA SATUAN'!$C$7:$C$1492,0),0)))</f>
        <v>Unit</v>
      </c>
      <c r="F41" s="328">
        <v>3</v>
      </c>
      <c r="G41" s="318">
        <f ca="1">IF(ISERROR(OFFSET('HARGA SATUAN'!$I$6,MATCH(RAB!C41,'HARGA SATUAN'!$C$7:$C$1492,0),0)),0,OFFSET('HARGA SATUAN'!$I$6,MATCH(RAB!C41,'HARGA SATUAN'!$C$7:$C$1492,0),0))</f>
        <v>0</v>
      </c>
      <c r="H41" s="319">
        <f t="shared" ca="1" si="18"/>
        <v>0</v>
      </c>
      <c r="I41" s="319">
        <f t="shared" ca="1" si="19"/>
        <v>0</v>
      </c>
      <c r="J41" s="319">
        <f t="shared" ca="1" si="20"/>
        <v>0</v>
      </c>
      <c r="K41" s="320">
        <f t="shared" ca="1" si="21"/>
        <v>0</v>
      </c>
      <c r="L41" s="325"/>
      <c r="M41" s="325"/>
      <c r="N41" s="325"/>
      <c r="O41" s="321"/>
      <c r="P41" s="321"/>
      <c r="Q41" s="302"/>
      <c r="R41" s="294"/>
      <c r="S41" s="322"/>
      <c r="T41" s="299"/>
      <c r="U41" s="299"/>
      <c r="V41" s="299"/>
    </row>
    <row r="42" spans="1:22" s="326" customFormat="1" ht="15">
      <c r="A42" s="294"/>
      <c r="B42" s="332">
        <v>1</v>
      </c>
      <c r="C42" s="333" t="s">
        <v>596</v>
      </c>
      <c r="D42" s="316" t="str">
        <f ca="1">IF(ISERROR(OFFSET('HARGA SATUAN'!$D$6,MATCH(RAB!C42,'HARGA SATUAN'!$C$7:$C$1492,0),0)),"",OFFSET('HARGA SATUAN'!$D$6,MATCH(RAB!C42,'HARGA SATUAN'!$C$7:$C$1492,0),0))</f>
        <v>HDW</v>
      </c>
      <c r="E42" s="317" t="str">
        <f ca="1">IF(B42="+","Unit",IF(ISERROR(OFFSET('HARGA SATUAN'!$E$6,MATCH(RAB!C42,'HARGA SATUAN'!$C$7:$C$1492,0),0)),"",OFFSET('HARGA SATUAN'!$E$6,MATCH(RAB!C42,'HARGA SATUAN'!$C$7:$C$1492,0),0)))</f>
        <v>Bh</v>
      </c>
      <c r="F42" s="328">
        <f>F41*1</f>
        <v>3</v>
      </c>
      <c r="G42" s="318">
        <f ca="1">IF(ISERROR(OFFSET('HARGA SATUAN'!$I$6,MATCH(RAB!C42,'HARGA SATUAN'!$C$7:$C$1492,0),0)),0,OFFSET('HARGA SATUAN'!$I$6,MATCH(RAB!C42,'HARGA SATUAN'!$C$7:$C$1492,0),0))</f>
        <v>78500</v>
      </c>
      <c r="H42" s="319">
        <f t="shared" ca="1" si="18"/>
        <v>0</v>
      </c>
      <c r="I42" s="319">
        <f t="shared" ca="1" si="19"/>
        <v>235500</v>
      </c>
      <c r="J42" s="319">
        <f t="shared" ca="1" si="20"/>
        <v>0</v>
      </c>
      <c r="K42" s="320">
        <f t="shared" ca="1" si="21"/>
        <v>235500</v>
      </c>
      <c r="L42" s="325"/>
      <c r="M42" s="325"/>
      <c r="N42" s="325"/>
      <c r="O42" s="321"/>
      <c r="P42" s="321"/>
      <c r="Q42" s="302"/>
      <c r="R42" s="294"/>
      <c r="S42" s="322"/>
      <c r="T42" s="299"/>
      <c r="U42" s="299"/>
      <c r="V42" s="299"/>
    </row>
    <row r="43" spans="1:22" s="326" customFormat="1" ht="15">
      <c r="A43" s="294">
        <f t="shared" ref="A43:A45" si="22">IF(AND(C43=0,C44=0,C45=0),"BLANKS",1)</f>
        <v>1</v>
      </c>
      <c r="B43" s="332">
        <v>2</v>
      </c>
      <c r="C43" s="333" t="s">
        <v>229</v>
      </c>
      <c r="D43" s="316" t="str">
        <f ca="1">IF(ISERROR(OFFSET('HARGA SATUAN'!$D$6,MATCH(RAB!C43,'HARGA SATUAN'!$C$7:$C$1492,0),0)),"",OFFSET('HARGA SATUAN'!$D$6,MATCH(RAB!C43,'HARGA SATUAN'!$C$7:$C$1492,0),0))</f>
        <v>HDW</v>
      </c>
      <c r="E43" s="317" t="str">
        <f ca="1">IF(B43="+","Unit",IF(ISERROR(OFFSET('HARGA SATUAN'!$E$6,MATCH(RAB!C43,'HARGA SATUAN'!$C$7:$C$1492,0),0)),"",OFFSET('HARGA SATUAN'!$E$6,MATCH(RAB!C43,'HARGA SATUAN'!$C$7:$C$1492,0),0)))</f>
        <v>Bh</v>
      </c>
      <c r="F43" s="328">
        <f>F41*1</f>
        <v>3</v>
      </c>
      <c r="G43" s="318">
        <f ca="1">IF(ISERROR(OFFSET('HARGA SATUAN'!$I$6,MATCH(RAB!C43,'HARGA SATUAN'!$C$7:$C$1492,0),0)),0,OFFSET('HARGA SATUAN'!$I$6,MATCH(RAB!C43,'HARGA SATUAN'!$C$7:$C$1492,0),0))</f>
        <v>4212</v>
      </c>
      <c r="H43" s="319">
        <f t="shared" ca="1" si="18"/>
        <v>0</v>
      </c>
      <c r="I43" s="319">
        <f t="shared" ca="1" si="19"/>
        <v>12636</v>
      </c>
      <c r="J43" s="319">
        <f t="shared" ca="1" si="20"/>
        <v>0</v>
      </c>
      <c r="K43" s="320">
        <f t="shared" ca="1" si="21"/>
        <v>12636</v>
      </c>
      <c r="L43" s="325"/>
      <c r="M43" s="325"/>
      <c r="N43" s="325"/>
      <c r="O43" s="321"/>
      <c r="P43" s="321"/>
      <c r="Q43" s="302"/>
      <c r="R43" s="294"/>
      <c r="S43" s="322"/>
      <c r="T43" s="299"/>
      <c r="U43" s="299"/>
      <c r="V43" s="299"/>
    </row>
    <row r="44" spans="1:22" s="326" customFormat="1" ht="15">
      <c r="A44" s="294">
        <f t="shared" si="22"/>
        <v>1</v>
      </c>
      <c r="B44" s="332">
        <v>3</v>
      </c>
      <c r="C44" s="333" t="s">
        <v>266</v>
      </c>
      <c r="D44" s="316" t="str">
        <f ca="1">IF(ISERROR(OFFSET('HARGA SATUAN'!$D$6,MATCH(RAB!C44,'HARGA SATUAN'!$C$7:$C$1492,0),0)),"",OFFSET('HARGA SATUAN'!$D$6,MATCH(RAB!C44,'HARGA SATUAN'!$C$7:$C$1492,0),0))</f>
        <v>HDW</v>
      </c>
      <c r="E44" s="317" t="str">
        <f ca="1">IF(B44="+","Unit",IF(ISERROR(OFFSET('HARGA SATUAN'!$E$6,MATCH(RAB!C44,'HARGA SATUAN'!$C$7:$C$1492,0),0)),"",OFFSET('HARGA SATUAN'!$E$6,MATCH(RAB!C44,'HARGA SATUAN'!$C$7:$C$1492,0),0)))</f>
        <v>Mtr</v>
      </c>
      <c r="F44" s="328">
        <f>F41*1</f>
        <v>3</v>
      </c>
      <c r="G44" s="318">
        <f ca="1">IF(ISERROR(OFFSET('HARGA SATUAN'!$I$6,MATCH(RAB!C44,'HARGA SATUAN'!$C$7:$C$1492,0),0)),0,OFFSET('HARGA SATUAN'!$I$6,MATCH(RAB!C44,'HARGA SATUAN'!$C$7:$C$1492,0),0))</f>
        <v>23310</v>
      </c>
      <c r="H44" s="319">
        <f t="shared" ca="1" si="18"/>
        <v>0</v>
      </c>
      <c r="I44" s="319">
        <f t="shared" ca="1" si="19"/>
        <v>69930</v>
      </c>
      <c r="J44" s="319">
        <f t="shared" ca="1" si="20"/>
        <v>0</v>
      </c>
      <c r="K44" s="320">
        <f t="shared" ca="1" si="21"/>
        <v>69930</v>
      </c>
      <c r="L44" s="325"/>
      <c r="M44" s="325"/>
      <c r="N44" s="325"/>
      <c r="O44" s="321"/>
      <c r="P44" s="321"/>
      <c r="Q44" s="302"/>
      <c r="R44" s="294"/>
      <c r="S44" s="322"/>
      <c r="T44" s="299"/>
      <c r="U44" s="299"/>
      <c r="V44" s="299"/>
    </row>
    <row r="45" spans="1:22" s="326" customFormat="1" ht="15">
      <c r="A45" s="294">
        <f t="shared" si="22"/>
        <v>1</v>
      </c>
      <c r="B45" s="332">
        <v>4</v>
      </c>
      <c r="C45" s="333" t="s">
        <v>35</v>
      </c>
      <c r="D45" s="316" t="str">
        <f ca="1">IF(ISERROR(OFFSET('HARGA SATUAN'!$D$6,MATCH(RAB!C45,'HARGA SATUAN'!$C$7:$C$1492,0),0)),"",OFFSET('HARGA SATUAN'!$D$6,MATCH(RAB!C45,'HARGA SATUAN'!$C$7:$C$1492,0),0))</f>
        <v>HDW</v>
      </c>
      <c r="E45" s="317" t="str">
        <f ca="1">IF(B45="+","Unit",IF(ISERROR(OFFSET('HARGA SATUAN'!$E$6,MATCH(RAB!C45,'HARGA SATUAN'!$C$7:$C$1492,0),0)),"",OFFSET('HARGA SATUAN'!$E$6,MATCH(RAB!C45,'HARGA SATUAN'!$C$7:$C$1492,0),0)))</f>
        <v>Bh</v>
      </c>
      <c r="F45" s="328">
        <f>F41*1</f>
        <v>3</v>
      </c>
      <c r="G45" s="318">
        <f ca="1">IF(ISERROR(OFFSET('HARGA SATUAN'!$I$6,MATCH(RAB!C45,'HARGA SATUAN'!$C$7:$C$1492,0),0)),0,OFFSET('HARGA SATUAN'!$I$6,MATCH(RAB!C45,'HARGA SATUAN'!$C$7:$C$1492,0),0))</f>
        <v>2300</v>
      </c>
      <c r="H45" s="319">
        <f t="shared" ca="1" si="18"/>
        <v>0</v>
      </c>
      <c r="I45" s="319">
        <f t="shared" ca="1" si="19"/>
        <v>6900</v>
      </c>
      <c r="J45" s="319">
        <f t="shared" ca="1" si="20"/>
        <v>0</v>
      </c>
      <c r="K45" s="320">
        <f t="shared" ca="1" si="21"/>
        <v>6900</v>
      </c>
      <c r="L45" s="325"/>
      <c r="M45" s="325"/>
      <c r="N45" s="325"/>
      <c r="O45" s="321"/>
      <c r="P45" s="321"/>
      <c r="Q45" s="302"/>
      <c r="R45" s="294"/>
      <c r="S45" s="322"/>
      <c r="T45" s="299"/>
      <c r="U45" s="299"/>
      <c r="V45" s="299"/>
    </row>
    <row r="46" spans="1:22" s="326" customFormat="1" ht="15">
      <c r="A46" s="294" t="e">
        <f>IF(AND(C46=0,C47=0,#REF!=0),"BLANKS",1)</f>
        <v>#REF!</v>
      </c>
      <c r="B46" s="332">
        <v>5</v>
      </c>
      <c r="C46" s="333" t="s">
        <v>631</v>
      </c>
      <c r="D46" s="316" t="str">
        <f ca="1">IF(ISERROR(OFFSET('HARGA SATUAN'!$D$6,MATCH(RAB!C46,'HARGA SATUAN'!$C$7:$C$1492,0),0)),"",OFFSET('HARGA SATUAN'!$D$6,MATCH(RAB!C46,'HARGA SATUAN'!$C$7:$C$1492,0),0))</f>
        <v>JASA</v>
      </c>
      <c r="E46" s="317" t="str">
        <f ca="1">IF(B46="+","Unit",IF(ISERROR(OFFSET('HARGA SATUAN'!$E$6,MATCH(RAB!C46,'HARGA SATUAN'!$C$7:$C$1492,0),0)),"",OFFSET('HARGA SATUAN'!$E$6,MATCH(RAB!C46,'HARGA SATUAN'!$C$7:$C$1492,0),0)))</f>
        <v>Unit</v>
      </c>
      <c r="F46" s="328">
        <f>F41*1</f>
        <v>3</v>
      </c>
      <c r="G46" s="318">
        <f ca="1">IF(ISERROR(OFFSET('HARGA SATUAN'!$I$6,MATCH(RAB!C46,'HARGA SATUAN'!$C$7:$C$1492,0),0)),0,OFFSET('HARGA SATUAN'!$I$6,MATCH(RAB!C46,'HARGA SATUAN'!$C$7:$C$1492,0),0))</f>
        <v>35700</v>
      </c>
      <c r="H46" s="319">
        <f t="shared" ca="1" si="18"/>
        <v>0</v>
      </c>
      <c r="I46" s="319">
        <f t="shared" ca="1" si="19"/>
        <v>0</v>
      </c>
      <c r="J46" s="319">
        <f t="shared" ca="1" si="20"/>
        <v>107100</v>
      </c>
      <c r="K46" s="320">
        <f t="shared" ca="1" si="21"/>
        <v>107100</v>
      </c>
      <c r="L46" s="325"/>
      <c r="M46" s="325"/>
      <c r="N46" s="325"/>
      <c r="O46" s="321"/>
      <c r="P46" s="321"/>
      <c r="Q46" s="302"/>
      <c r="R46" s="294"/>
      <c r="S46" s="322"/>
      <c r="T46" s="299"/>
      <c r="U46" s="299"/>
      <c r="V46" s="299"/>
    </row>
    <row r="47" spans="1:22" s="326" customFormat="1" ht="15">
      <c r="A47" s="294" t="e">
        <f>IF(AND(C47=0,#REF!=0,C59=0),"BLANKS",1)</f>
        <v>#REF!</v>
      </c>
      <c r="B47" s="332"/>
      <c r="C47" s="333"/>
      <c r="D47" s="316" t="str">
        <f ca="1">IF(ISERROR(OFFSET('HARGA SATUAN'!$D$6,MATCH(RAB!C47,'HARGA SATUAN'!$C$7:$C$1492,0),0)),"",OFFSET('HARGA SATUAN'!$D$6,MATCH(RAB!C47,'HARGA SATUAN'!$C$7:$C$1492,0),0))</f>
        <v/>
      </c>
      <c r="E47" s="317" t="str">
        <f ca="1">IF(B47="+","Unit",IF(ISERROR(OFFSET('HARGA SATUAN'!$E$6,MATCH(RAB!C47,'HARGA SATUAN'!$C$7:$C$1492,0),0)),"",OFFSET('HARGA SATUAN'!$E$6,MATCH(RAB!C47,'HARGA SATUAN'!$C$7:$C$1492,0),0)))</f>
        <v/>
      </c>
      <c r="F47" s="328"/>
      <c r="G47" s="318">
        <f ca="1">IF(ISERROR(OFFSET('HARGA SATUAN'!$I$6,MATCH(RAB!C47,'HARGA SATUAN'!$C$7:$C$1492,0),0)),0,OFFSET('HARGA SATUAN'!$I$6,MATCH(RAB!C47,'HARGA SATUAN'!$C$7:$C$1492,0),0))</f>
        <v>0</v>
      </c>
      <c r="H47" s="319">
        <f t="shared" ca="1" si="18"/>
        <v>0</v>
      </c>
      <c r="I47" s="319">
        <f t="shared" ca="1" si="19"/>
        <v>0</v>
      </c>
      <c r="J47" s="319">
        <f t="shared" ca="1" si="20"/>
        <v>0</v>
      </c>
      <c r="K47" s="320">
        <f t="shared" ca="1" si="21"/>
        <v>0</v>
      </c>
      <c r="L47" s="325"/>
      <c r="M47" s="325"/>
      <c r="N47" s="325"/>
      <c r="O47" s="321"/>
      <c r="P47" s="321"/>
      <c r="Q47" s="302"/>
      <c r="R47" s="294"/>
      <c r="S47" s="322"/>
      <c r="T47" s="299"/>
      <c r="U47" s="299"/>
      <c r="V47" s="299"/>
    </row>
    <row r="48" spans="1:22" s="326" customFormat="1" ht="15">
      <c r="A48" s="294" t="e">
        <f>IF(AND(C48=0,C49=0,#REF!=0),"BLANKS",1)</f>
        <v>#REF!</v>
      </c>
      <c r="B48" s="486" t="s">
        <v>1036</v>
      </c>
      <c r="C48" s="487" t="s">
        <v>1550</v>
      </c>
      <c r="D48" s="316" t="str">
        <f ca="1">IF(ISERROR(OFFSET('HARGA SATUAN'!$D$6,MATCH(RAB!C48,'HARGA SATUAN'!$C$7:$C$1492,0),0)),"",OFFSET('HARGA SATUAN'!$D$6,MATCH(RAB!C48,'HARGA SATUAN'!$C$7:$C$1492,0),0))</f>
        <v/>
      </c>
      <c r="E48" s="317" t="str">
        <f ca="1">IF(B48="+","Unit",IF(ISERROR(OFFSET('HARGA SATUAN'!$E$6,MATCH(RAB!C48,'HARGA SATUAN'!$C$7:$C$1492,0),0)),"",OFFSET('HARGA SATUAN'!$E$6,MATCH(RAB!C48,'HARGA SATUAN'!$C$7:$C$1492,0),0)))</f>
        <v>Unit</v>
      </c>
      <c r="F48" s="447">
        <v>2</v>
      </c>
      <c r="G48" s="318">
        <f ca="1">IF(ISERROR(OFFSET('HARGA SATUAN'!$I$6,MATCH(RAB!C48,'HARGA SATUAN'!$C$7:$C$1492,0),0)),0,OFFSET('HARGA SATUAN'!$I$6,MATCH(RAB!C48,'HARGA SATUAN'!$C$7:$C$1492,0),0))</f>
        <v>0</v>
      </c>
      <c r="H48" s="319">
        <f t="shared" ca="1" si="18"/>
        <v>0</v>
      </c>
      <c r="I48" s="319">
        <f t="shared" ca="1" si="19"/>
        <v>0</v>
      </c>
      <c r="J48" s="319">
        <f t="shared" ca="1" si="20"/>
        <v>0</v>
      </c>
      <c r="K48" s="320">
        <f t="shared" ca="1" si="21"/>
        <v>0</v>
      </c>
      <c r="L48" s="325"/>
      <c r="M48" s="325"/>
      <c r="N48" s="325"/>
      <c r="O48" s="321"/>
      <c r="P48" s="321"/>
      <c r="Q48" s="302"/>
      <c r="R48" s="294"/>
      <c r="S48" s="322"/>
      <c r="T48" s="299"/>
      <c r="U48" s="299"/>
      <c r="V48" s="299"/>
    </row>
    <row r="49" spans="1:22" s="326" customFormat="1" ht="16">
      <c r="A49" s="294" t="e">
        <f>IF(AND(C49=0,#REF!=0,#REF!=0),"BLANKS",1)</f>
        <v>#REF!</v>
      </c>
      <c r="B49" s="484">
        <v>1</v>
      </c>
      <c r="C49" s="488" t="s">
        <v>29</v>
      </c>
      <c r="D49" s="316" t="str">
        <f ca="1">IF(ISERROR(OFFSET('HARGA SATUAN'!$D$6,MATCH(RAB!C49,'HARGA SATUAN'!$C$7:$C$1492,0),0)),"",OFFSET('HARGA SATUAN'!$D$6,MATCH(RAB!C49,'HARGA SATUAN'!$C$7:$C$1492,0),0))</f>
        <v>HDW</v>
      </c>
      <c r="E49" s="317" t="str">
        <f ca="1">IF(B49="+","Unit",IF(ISERROR(OFFSET('HARGA SATUAN'!$E$6,MATCH(RAB!C49,'HARGA SATUAN'!$C$7:$C$1492,0),0)),"",OFFSET('HARGA SATUAN'!$E$6,MATCH(RAB!C49,'HARGA SATUAN'!$C$7:$C$1492,0),0)))</f>
        <v>Bh</v>
      </c>
      <c r="F49" s="447">
        <f>F48*1</f>
        <v>2</v>
      </c>
      <c r="G49" s="318">
        <f ca="1">IF(ISERROR(OFFSET('HARGA SATUAN'!$I$6,MATCH(RAB!C49,'HARGA SATUAN'!$C$7:$C$1492,0),0)),0,OFFSET('HARGA SATUAN'!$I$6,MATCH(RAB!C49,'HARGA SATUAN'!$C$7:$C$1492,0),0))</f>
        <v>185200</v>
      </c>
      <c r="H49" s="319">
        <f t="shared" ca="1" si="18"/>
        <v>0</v>
      </c>
      <c r="I49" s="319">
        <f t="shared" ca="1" si="19"/>
        <v>370400</v>
      </c>
      <c r="J49" s="319">
        <f t="shared" ca="1" si="20"/>
        <v>0</v>
      </c>
      <c r="K49" s="320">
        <f t="shared" ca="1" si="21"/>
        <v>370400</v>
      </c>
      <c r="L49" s="325"/>
      <c r="M49" s="325"/>
      <c r="N49" s="325"/>
      <c r="O49" s="321"/>
      <c r="P49" s="321"/>
      <c r="Q49" s="302"/>
      <c r="R49" s="294"/>
      <c r="S49" s="322"/>
      <c r="T49" s="299"/>
      <c r="U49" s="299"/>
      <c r="V49" s="299"/>
    </row>
    <row r="50" spans="1:22" s="326" customFormat="1" ht="16">
      <c r="A50" s="294" t="b">
        <f ca="1">F50=G51</f>
        <v>0</v>
      </c>
      <c r="B50" s="482">
        <v>2</v>
      </c>
      <c r="C50" s="483" t="s">
        <v>30</v>
      </c>
      <c r="D50" s="316" t="str">
        <f ca="1">IF(ISERROR(OFFSET('HARGA SATUAN'!$D$6,MATCH(RAB!C50,'HARGA SATUAN'!$C$7:$C$1492,0),0)),"",OFFSET('HARGA SATUAN'!$D$6,MATCH(RAB!C50,'HARGA SATUAN'!$C$7:$C$1492,0),0))</f>
        <v>HDW</v>
      </c>
      <c r="E50" s="317" t="str">
        <f ca="1">IF(B50="+","Unit",IF(ISERROR(OFFSET('HARGA SATUAN'!$E$6,MATCH(RAB!C50,'HARGA SATUAN'!$C$7:$C$1492,0),0)),"",OFFSET('HARGA SATUAN'!$E$6,MATCH(RAB!C50,'HARGA SATUAN'!$C$7:$C$1492,0),0)))</f>
        <v>Bh</v>
      </c>
      <c r="F50" s="447">
        <f>F48*1</f>
        <v>2</v>
      </c>
      <c r="G50" s="318">
        <f ca="1">IF(ISERROR(OFFSET('HARGA SATUAN'!$I$6,MATCH(RAB!C50,'HARGA SATUAN'!$C$7:$C$1492,0),0)),0,OFFSET('HARGA SATUAN'!$I$6,MATCH(RAB!C50,'HARGA SATUAN'!$C$7:$C$1492,0),0))</f>
        <v>47459</v>
      </c>
      <c r="H50" s="319">
        <f t="shared" ca="1" si="18"/>
        <v>0</v>
      </c>
      <c r="I50" s="319">
        <f t="shared" ca="1" si="19"/>
        <v>94918</v>
      </c>
      <c r="J50" s="319">
        <f t="shared" ca="1" si="20"/>
        <v>0</v>
      </c>
      <c r="K50" s="320">
        <f t="shared" ca="1" si="21"/>
        <v>94918</v>
      </c>
      <c r="L50" s="325"/>
      <c r="M50" s="325"/>
      <c r="N50" s="325"/>
      <c r="O50" s="321"/>
      <c r="P50" s="321"/>
      <c r="Q50" s="302"/>
      <c r="R50" s="294"/>
      <c r="S50" s="322"/>
      <c r="T50" s="299"/>
      <c r="U50" s="299"/>
      <c r="V50" s="299"/>
    </row>
    <row r="51" spans="1:22" s="326" customFormat="1" ht="16">
      <c r="A51" s="294">
        <f t="shared" ref="A51:A53" si="23">IF(AND(C51=0,C52=0,C53=0),"BLANKS",1)</f>
        <v>1</v>
      </c>
      <c r="B51" s="482">
        <v>3</v>
      </c>
      <c r="C51" s="483" t="s">
        <v>31</v>
      </c>
      <c r="D51" s="316" t="str">
        <f ca="1">IF(ISERROR(OFFSET('HARGA SATUAN'!$D$6,MATCH(RAB!C51,'HARGA SATUAN'!$C$7:$C$1492,0),0)),"",OFFSET('HARGA SATUAN'!$D$6,MATCH(RAB!C51,'HARGA SATUAN'!$C$7:$C$1492,0),0))</f>
        <v>HDW</v>
      </c>
      <c r="E51" s="317" t="str">
        <f ca="1">IF(B51="+","Unit",IF(ISERROR(OFFSET('HARGA SATUAN'!$E$6,MATCH(RAB!C51,'HARGA SATUAN'!$C$7:$C$1492,0),0)),"",OFFSET('HARGA SATUAN'!$E$6,MATCH(RAB!C51,'HARGA SATUAN'!$C$7:$C$1492,0),0)))</f>
        <v>Bh</v>
      </c>
      <c r="F51" s="447">
        <f>F48*1</f>
        <v>2</v>
      </c>
      <c r="G51" s="318">
        <f ca="1">IF(ISERROR(OFFSET('HARGA SATUAN'!$I$6,MATCH(RAB!C51,'HARGA SATUAN'!$C$7:$C$1492,0),0)),0,OFFSET('HARGA SATUAN'!$I$6,MATCH(RAB!C51,'HARGA SATUAN'!$C$7:$C$1492,0),0))</f>
        <v>4880</v>
      </c>
      <c r="H51" s="319">
        <f t="shared" ca="1" si="7"/>
        <v>0</v>
      </c>
      <c r="I51" s="319">
        <f t="shared" ca="1" si="8"/>
        <v>9760</v>
      </c>
      <c r="J51" s="319">
        <f t="shared" ca="1" si="9"/>
        <v>0</v>
      </c>
      <c r="K51" s="320">
        <f t="shared" ca="1" si="10"/>
        <v>9760</v>
      </c>
      <c r="L51" s="325"/>
      <c r="M51" s="325"/>
      <c r="N51" s="325"/>
      <c r="O51" s="321"/>
      <c r="P51" s="321"/>
      <c r="Q51" s="302"/>
      <c r="R51" s="294"/>
      <c r="S51" s="322"/>
      <c r="T51" s="299"/>
      <c r="U51" s="299"/>
      <c r="V51" s="299"/>
    </row>
    <row r="52" spans="1:22" s="326" customFormat="1" ht="16">
      <c r="A52" s="294">
        <f t="shared" si="23"/>
        <v>1</v>
      </c>
      <c r="B52" s="482">
        <v>4</v>
      </c>
      <c r="C52" s="483" t="s">
        <v>32</v>
      </c>
      <c r="D52" s="316" t="str">
        <f ca="1">IF(ISERROR(OFFSET('HARGA SATUAN'!$D$6,MATCH(RAB!C52,'HARGA SATUAN'!$C$7:$C$1492,0),0)),"",OFFSET('HARGA SATUAN'!$D$6,MATCH(RAB!C52,'HARGA SATUAN'!$C$7:$C$1492,0),0))</f>
        <v>HDW</v>
      </c>
      <c r="E52" s="317" t="str">
        <f ca="1">IF(B52="+","Unit",IF(ISERROR(OFFSET('HARGA SATUAN'!$E$6,MATCH(RAB!C52,'HARGA SATUAN'!$C$7:$C$1492,0),0)),"",OFFSET('HARGA SATUAN'!$E$6,MATCH(RAB!C52,'HARGA SATUAN'!$C$7:$C$1492,0),0)))</f>
        <v>Mtr</v>
      </c>
      <c r="F52" s="447">
        <f>F48*10</f>
        <v>20</v>
      </c>
      <c r="G52" s="318">
        <f ca="1">IF(ISERROR(OFFSET('HARGA SATUAN'!$I$6,MATCH(RAB!C52,'HARGA SATUAN'!$C$7:$C$1492,0),0)),0,OFFSET('HARGA SATUAN'!$I$6,MATCH(RAB!C52,'HARGA SATUAN'!$C$7:$C$1492,0),0))</f>
        <v>30000</v>
      </c>
      <c r="H52" s="319">
        <f t="shared" ca="1" si="7"/>
        <v>0</v>
      </c>
      <c r="I52" s="319">
        <f t="shared" ca="1" si="8"/>
        <v>600000</v>
      </c>
      <c r="J52" s="319">
        <f t="shared" ca="1" si="9"/>
        <v>0</v>
      </c>
      <c r="K52" s="320">
        <f t="shared" ca="1" si="10"/>
        <v>600000</v>
      </c>
      <c r="L52" s="325"/>
      <c r="M52" s="325"/>
      <c r="N52" s="325"/>
      <c r="O52" s="321"/>
      <c r="P52" s="321"/>
      <c r="Q52" s="302"/>
      <c r="R52" s="294"/>
      <c r="S52" s="322"/>
      <c r="T52" s="299"/>
      <c r="U52" s="299"/>
      <c r="V52" s="299"/>
    </row>
    <row r="53" spans="1:22" s="326" customFormat="1" ht="16">
      <c r="A53" s="294">
        <f t="shared" si="23"/>
        <v>1</v>
      </c>
      <c r="B53" s="482">
        <v>5</v>
      </c>
      <c r="C53" s="483" t="s">
        <v>33</v>
      </c>
      <c r="D53" s="316" t="str">
        <f ca="1">IF(ISERROR(OFFSET('HARGA SATUAN'!$D$6,MATCH(RAB!C53,'HARGA SATUAN'!$C$7:$C$1492,0),0)),"",OFFSET('HARGA SATUAN'!$D$6,MATCH(RAB!C53,'HARGA SATUAN'!$C$7:$C$1492,0),0))</f>
        <v>HDW</v>
      </c>
      <c r="E53" s="317" t="str">
        <f ca="1">IF(B53="+","Unit",IF(ISERROR(OFFSET('HARGA SATUAN'!$E$6,MATCH(RAB!C53,'HARGA SATUAN'!$C$7:$C$1492,0),0)),"",OFFSET('HARGA SATUAN'!$E$6,MATCH(RAB!C53,'HARGA SATUAN'!$C$7:$C$1492,0),0)))</f>
        <v>Bh</v>
      </c>
      <c r="F53" s="447">
        <f>F48*2</f>
        <v>4</v>
      </c>
      <c r="G53" s="318">
        <f ca="1">IF(ISERROR(OFFSET('HARGA SATUAN'!$I$6,MATCH(RAB!C53,'HARGA SATUAN'!$C$7:$C$1492,0),0)),0,OFFSET('HARGA SATUAN'!$I$6,MATCH(RAB!C53,'HARGA SATUAN'!$C$7:$C$1492,0),0))</f>
        <v>9500</v>
      </c>
      <c r="H53" s="319">
        <f t="shared" ca="1" si="7"/>
        <v>0</v>
      </c>
      <c r="I53" s="319">
        <f t="shared" ca="1" si="8"/>
        <v>38000</v>
      </c>
      <c r="J53" s="319">
        <f t="shared" ca="1" si="9"/>
        <v>0</v>
      </c>
      <c r="K53" s="320">
        <f t="shared" ca="1" si="10"/>
        <v>38000</v>
      </c>
      <c r="L53" s="325"/>
      <c r="M53" s="325"/>
      <c r="N53" s="325"/>
      <c r="O53" s="321"/>
      <c r="P53" s="321"/>
      <c r="Q53" s="302"/>
      <c r="R53" s="294"/>
      <c r="S53" s="322"/>
      <c r="T53" s="299"/>
      <c r="U53" s="299"/>
      <c r="V53" s="299"/>
    </row>
    <row r="54" spans="1:22" s="326" customFormat="1" ht="16">
      <c r="A54" s="294" t="e">
        <f>IF(AND(C54=0,C55=0,#REF!=0),"BLANKS",1)</f>
        <v>#REF!</v>
      </c>
      <c r="B54" s="482">
        <v>6</v>
      </c>
      <c r="C54" s="483" t="s">
        <v>34</v>
      </c>
      <c r="D54" s="316" t="str">
        <f ca="1">IF(ISERROR(OFFSET('HARGA SATUAN'!$D$6,MATCH(RAB!C54,'HARGA SATUAN'!$C$7:$C$1492,0),0)),"",OFFSET('HARGA SATUAN'!$D$6,MATCH(RAB!C54,'HARGA SATUAN'!$C$7:$C$1492,0),0))</f>
        <v>HDW</v>
      </c>
      <c r="E54" s="317" t="str">
        <f ca="1">IF(B54="+","Unit",IF(ISERROR(OFFSET('HARGA SATUAN'!$E$6,MATCH(RAB!C54,'HARGA SATUAN'!$C$7:$C$1492,0),0)),"",OFFSET('HARGA SATUAN'!$E$6,MATCH(RAB!C54,'HARGA SATUAN'!$C$7:$C$1492,0),0)))</f>
        <v>Bh</v>
      </c>
      <c r="F54" s="447">
        <f>F48*5.5</f>
        <v>11</v>
      </c>
      <c r="G54" s="318">
        <f ca="1">IF(ISERROR(OFFSET('HARGA SATUAN'!$I$6,MATCH(RAB!C54,'HARGA SATUAN'!$C$7:$C$1492,0),0)),0,OFFSET('HARGA SATUAN'!$I$6,MATCH(RAB!C54,'HARGA SATUAN'!$C$7:$C$1492,0),0))</f>
        <v>6100</v>
      </c>
      <c r="H54" s="319">
        <f t="shared" ca="1" si="7"/>
        <v>0</v>
      </c>
      <c r="I54" s="319">
        <f t="shared" ca="1" si="8"/>
        <v>67100</v>
      </c>
      <c r="J54" s="319">
        <f t="shared" ca="1" si="9"/>
        <v>0</v>
      </c>
      <c r="K54" s="320">
        <f t="shared" ca="1" si="10"/>
        <v>67100</v>
      </c>
      <c r="L54" s="325"/>
      <c r="M54" s="325"/>
      <c r="N54" s="325"/>
      <c r="O54" s="321"/>
      <c r="P54" s="321"/>
      <c r="Q54" s="302"/>
      <c r="R54" s="294"/>
      <c r="S54" s="322"/>
      <c r="T54" s="299"/>
      <c r="U54" s="299"/>
      <c r="V54" s="299"/>
    </row>
    <row r="55" spans="1:22" s="326" customFormat="1" ht="16">
      <c r="A55" s="294" t="e">
        <f>IF(AND(C55=0,#REF!=0,#REF!=0),"BLANKS",1)</f>
        <v>#REF!</v>
      </c>
      <c r="B55" s="482">
        <v>7</v>
      </c>
      <c r="C55" s="483" t="s">
        <v>35</v>
      </c>
      <c r="D55" s="316" t="str">
        <f ca="1">IF(ISERROR(OFFSET('HARGA SATUAN'!$D$6,MATCH(RAB!C55,'HARGA SATUAN'!$C$7:$C$1492,0),0)),"",OFFSET('HARGA SATUAN'!$D$6,MATCH(RAB!C55,'HARGA SATUAN'!$C$7:$C$1492,0),0))</f>
        <v>HDW</v>
      </c>
      <c r="E55" s="317" t="str">
        <f ca="1">IF(B55="+","Unit",IF(ISERROR(OFFSET('HARGA SATUAN'!$E$6,MATCH(RAB!C55,'HARGA SATUAN'!$C$7:$C$1492,0),0)),"",OFFSET('HARGA SATUAN'!$E$6,MATCH(RAB!C55,'HARGA SATUAN'!$C$7:$C$1492,0),0)))</f>
        <v>Bh</v>
      </c>
      <c r="F55" s="447">
        <f>F48*6</f>
        <v>12</v>
      </c>
      <c r="G55" s="318">
        <f ca="1">IF(ISERROR(OFFSET('HARGA SATUAN'!$I$6,MATCH(RAB!C55,'HARGA SATUAN'!$C$7:$C$1492,0),0)),0,OFFSET('HARGA SATUAN'!$I$6,MATCH(RAB!C55,'HARGA SATUAN'!$C$7:$C$1492,0),0))</f>
        <v>2300</v>
      </c>
      <c r="H55" s="319">
        <f t="shared" ca="1" si="7"/>
        <v>0</v>
      </c>
      <c r="I55" s="319">
        <f t="shared" ca="1" si="8"/>
        <v>27600</v>
      </c>
      <c r="J55" s="319">
        <f t="shared" ca="1" si="9"/>
        <v>0</v>
      </c>
      <c r="K55" s="320">
        <f t="shared" ca="1" si="10"/>
        <v>27600</v>
      </c>
      <c r="L55" s="325"/>
      <c r="M55" s="325"/>
      <c r="N55" s="325"/>
      <c r="O55" s="321"/>
      <c r="P55" s="321"/>
      <c r="Q55" s="302"/>
      <c r="R55" s="294"/>
      <c r="S55" s="322"/>
      <c r="T55" s="299"/>
      <c r="U55" s="299"/>
      <c r="V55" s="299"/>
    </row>
    <row r="56" spans="1:22" s="326" customFormat="1" ht="16">
      <c r="A56" s="294"/>
      <c r="B56" s="482">
        <v>8</v>
      </c>
      <c r="C56" s="483" t="s">
        <v>1551</v>
      </c>
      <c r="D56" s="316" t="str">
        <f ca="1">IF(ISERROR(OFFSET('HARGA SATUAN'!$D$6,MATCH(RAB!C56,'HARGA SATUAN'!$C$7:$C$1492,0),0)),"",OFFSET('HARGA SATUAN'!$D$6,MATCH(RAB!C56,'HARGA SATUAN'!$C$7:$C$1492,0),0))</f>
        <v>HDW</v>
      </c>
      <c r="E56" s="317" t="str">
        <f ca="1">IF(B56="+","Unit",IF(ISERROR(OFFSET('HARGA SATUAN'!$E$6,MATCH(RAB!C56,'HARGA SATUAN'!$C$7:$C$1492,0),0)),"",OFFSET('HARGA SATUAN'!$E$6,MATCH(RAB!C56,'HARGA SATUAN'!$C$7:$C$1492,0),0)))</f>
        <v>Mtr</v>
      </c>
      <c r="F56" s="447">
        <f>F48*4.8</f>
        <v>9.6</v>
      </c>
      <c r="G56" s="318">
        <f ca="1">IF(ISERROR(OFFSET('HARGA SATUAN'!$I$6,MATCH(RAB!C56,'HARGA SATUAN'!$C$7:$C$1492,0),0)),0,OFFSET('HARGA SATUAN'!$I$6,MATCH(RAB!C56,'HARGA SATUAN'!$C$7:$C$1492,0),0))</f>
        <v>23310</v>
      </c>
      <c r="H56" s="319">
        <f t="shared" ca="1" si="7"/>
        <v>0</v>
      </c>
      <c r="I56" s="319">
        <f t="shared" ca="1" si="8"/>
        <v>223776</v>
      </c>
      <c r="J56" s="319">
        <f t="shared" ca="1" si="9"/>
        <v>0</v>
      </c>
      <c r="K56" s="320">
        <f t="shared" ca="1" si="10"/>
        <v>223776</v>
      </c>
      <c r="L56" s="325"/>
      <c r="M56" s="325"/>
      <c r="N56" s="325"/>
      <c r="O56" s="321"/>
      <c r="P56" s="321"/>
      <c r="Q56" s="302"/>
      <c r="R56" s="294"/>
      <c r="S56" s="322"/>
      <c r="T56" s="299"/>
      <c r="U56" s="299"/>
      <c r="V56" s="299"/>
    </row>
    <row r="57" spans="1:22" s="326" customFormat="1" ht="16">
      <c r="A57" s="294">
        <f t="shared" ref="A57:A59" si="24">IF(AND(C57=0,C58=0,C59=0),"BLANKS",1)</f>
        <v>1</v>
      </c>
      <c r="B57" s="482">
        <v>9</v>
      </c>
      <c r="C57" s="483" t="s">
        <v>737</v>
      </c>
      <c r="D57" s="316" t="str">
        <f ca="1">IF(ISERROR(OFFSET('HARGA SATUAN'!$D$6,MATCH(RAB!C57,'HARGA SATUAN'!$C$7:$C$1492,0),0)),"",OFFSET('HARGA SATUAN'!$D$6,MATCH(RAB!C57,'HARGA SATUAN'!$C$7:$C$1492,0),0))</f>
        <v>JASA</v>
      </c>
      <c r="E57" s="317" t="str">
        <f ca="1">IF(B57="+","Unit",IF(ISERROR(OFFSET('HARGA SATUAN'!$E$6,MATCH(RAB!C57,'HARGA SATUAN'!$C$7:$C$1492,0),0)),"",OFFSET('HARGA SATUAN'!$E$6,MATCH(RAB!C57,'HARGA SATUAN'!$C$7:$C$1492,0),0)))</f>
        <v>Unit</v>
      </c>
      <c r="F57" s="447">
        <f>F48*1</f>
        <v>2</v>
      </c>
      <c r="G57" s="318">
        <f ca="1">IF(ISERROR(OFFSET('HARGA SATUAN'!$I$6,MATCH(RAB!C57,'HARGA SATUAN'!$C$7:$C$1492,0),0)),0,OFFSET('HARGA SATUAN'!$I$6,MATCH(RAB!C57,'HARGA SATUAN'!$C$7:$C$1492,0),0))</f>
        <v>65400</v>
      </c>
      <c r="H57" s="319">
        <f t="shared" ca="1" si="7"/>
        <v>0</v>
      </c>
      <c r="I57" s="319">
        <f t="shared" ca="1" si="8"/>
        <v>0</v>
      </c>
      <c r="J57" s="319">
        <f t="shared" ca="1" si="9"/>
        <v>130800</v>
      </c>
      <c r="K57" s="320">
        <f t="shared" ca="1" si="10"/>
        <v>130800</v>
      </c>
      <c r="L57" s="325"/>
      <c r="M57" s="325"/>
      <c r="N57" s="325"/>
      <c r="O57" s="321"/>
      <c r="P57" s="321"/>
      <c r="Q57" s="302"/>
      <c r="R57" s="294"/>
      <c r="S57" s="322"/>
      <c r="T57" s="299"/>
      <c r="U57" s="299"/>
      <c r="V57" s="299"/>
    </row>
    <row r="58" spans="1:22" s="326" customFormat="1" ht="15">
      <c r="A58" s="294">
        <f t="shared" si="24"/>
        <v>1</v>
      </c>
      <c r="B58" s="332"/>
      <c r="C58" s="109"/>
      <c r="D58" s="316" t="str">
        <f ca="1">IF(ISERROR(OFFSET('HARGA SATUAN'!$D$6,MATCH(RAB!C58,'HARGA SATUAN'!$C$7:$C$1492,0),0)),"",OFFSET('HARGA SATUAN'!$D$6,MATCH(RAB!C58,'HARGA SATUAN'!$C$7:$C$1492,0),0))</f>
        <v/>
      </c>
      <c r="E58" s="317" t="str">
        <f ca="1">IF(B58="+","Unit",IF(ISERROR(OFFSET('HARGA SATUAN'!$E$6,MATCH(RAB!C58,'HARGA SATUAN'!$C$7:$C$1492,0),0)),"",OFFSET('HARGA SATUAN'!$E$6,MATCH(RAB!C58,'HARGA SATUAN'!$C$7:$C$1492,0),0)))</f>
        <v/>
      </c>
      <c r="F58" s="328"/>
      <c r="G58" s="318">
        <f ca="1">IF(ISERROR(OFFSET('HARGA SATUAN'!$I$6,MATCH(RAB!C58,'HARGA SATUAN'!$C$7:$C$1492,0),0)),0,OFFSET('HARGA SATUAN'!$I$6,MATCH(RAB!C58,'HARGA SATUAN'!$C$7:$C$1492,0),0))</f>
        <v>0</v>
      </c>
      <c r="H58" s="319">
        <f t="shared" ca="1" si="7"/>
        <v>0</v>
      </c>
      <c r="I58" s="319">
        <f t="shared" ca="1" si="8"/>
        <v>0</v>
      </c>
      <c r="J58" s="319">
        <f t="shared" ca="1" si="9"/>
        <v>0</v>
      </c>
      <c r="K58" s="320">
        <f t="shared" ca="1" si="10"/>
        <v>0</v>
      </c>
      <c r="L58" s="325"/>
      <c r="M58" s="325"/>
      <c r="N58" s="325"/>
      <c r="O58" s="321"/>
      <c r="P58" s="321"/>
      <c r="Q58" s="302"/>
      <c r="R58" s="294"/>
      <c r="S58" s="322"/>
      <c r="T58" s="299"/>
      <c r="U58" s="299"/>
      <c r="V58" s="299"/>
    </row>
    <row r="59" spans="1:22" s="326" customFormat="1" ht="16">
      <c r="A59" s="294">
        <f t="shared" si="24"/>
        <v>1</v>
      </c>
      <c r="B59" s="332">
        <v>1</v>
      </c>
      <c r="C59" s="109" t="s">
        <v>1461</v>
      </c>
      <c r="D59" s="316" t="str">
        <f ca="1">IF(ISERROR(OFFSET('HARGA SATUAN'!$D$6,MATCH(RAB!C59,'HARGA SATUAN'!$C$7:$C$1492,0),0)),"",OFFSET('HARGA SATUAN'!$D$6,MATCH(RAB!C59,'HARGA SATUAN'!$C$7:$C$1492,0),0))</f>
        <v>MDU-KD</v>
      </c>
      <c r="E59" s="317" t="str">
        <f ca="1">IF(B59="+","Unit",IF(ISERROR(OFFSET('HARGA SATUAN'!$E$6,MATCH(RAB!C59,'HARGA SATUAN'!$C$7:$C$1492,0),0)),"",OFFSET('HARGA SATUAN'!$E$6,MATCH(RAB!C59,'HARGA SATUAN'!$C$7:$C$1492,0),0)))</f>
        <v>Mtr</v>
      </c>
      <c r="F59" s="328">
        <v>150</v>
      </c>
      <c r="G59" s="318">
        <f ca="1">IF(ISERROR(OFFSET('HARGA SATUAN'!$I$6,MATCH(RAB!C59,'HARGA SATUAN'!$C$7:$C$1492,0),0)),0,OFFSET('HARGA SATUAN'!$I$6,MATCH(RAB!C59,'HARGA SATUAN'!$C$7:$C$1492,0),0))</f>
        <v>54500</v>
      </c>
      <c r="H59" s="319">
        <f t="shared" ca="1" si="7"/>
        <v>8175000</v>
      </c>
      <c r="I59" s="319">
        <f t="shared" ca="1" si="8"/>
        <v>0</v>
      </c>
      <c r="J59" s="319">
        <f t="shared" ca="1" si="9"/>
        <v>0</v>
      </c>
      <c r="K59" s="320">
        <f t="shared" ca="1" si="10"/>
        <v>8175000</v>
      </c>
      <c r="L59" s="325"/>
      <c r="M59" s="325"/>
      <c r="N59" s="325"/>
      <c r="O59" s="321"/>
      <c r="P59" s="321"/>
      <c r="Q59" s="302"/>
      <c r="R59" s="294"/>
      <c r="S59" s="322"/>
      <c r="T59" s="299"/>
      <c r="U59" s="299"/>
      <c r="V59" s="299"/>
    </row>
    <row r="60" spans="1:22" s="326" customFormat="1" ht="16">
      <c r="A60" s="294" t="e">
        <f>IF(AND(C60=0,C61=0,#REF!=0),"BLANKS",1)</f>
        <v>#REF!</v>
      </c>
      <c r="B60" s="332">
        <v>2</v>
      </c>
      <c r="C60" s="109" t="s">
        <v>346</v>
      </c>
      <c r="D60" s="316" t="str">
        <f ca="1">IF(ISERROR(OFFSET('HARGA SATUAN'!$D$6,MATCH(RAB!C60,'HARGA SATUAN'!$C$7:$C$1492,0),0)),"",OFFSET('HARGA SATUAN'!$D$6,MATCH(RAB!C60,'HARGA SATUAN'!$C$7:$C$1492,0),0))</f>
        <v>JASA</v>
      </c>
      <c r="E60" s="317" t="str">
        <f ca="1">IF(B60="+","Unit",IF(ISERROR(OFFSET('HARGA SATUAN'!$E$6,MATCH(RAB!C60,'HARGA SATUAN'!$C$7:$C$1492,0),0)),"",OFFSET('HARGA SATUAN'!$E$6,MATCH(RAB!C60,'HARGA SATUAN'!$C$7:$C$1492,0),0)))</f>
        <v>Per 50 m</v>
      </c>
      <c r="F60" s="328">
        <f>F59/50</f>
        <v>3</v>
      </c>
      <c r="G60" s="318">
        <f ca="1">IF(ISERROR(OFFSET('HARGA SATUAN'!$I$6,MATCH(RAB!C60,'HARGA SATUAN'!$C$7:$C$1492,0),0)),0,OFFSET('HARGA SATUAN'!$I$6,MATCH(RAB!C60,'HARGA SATUAN'!$C$7:$C$1492,0),0))</f>
        <v>223500</v>
      </c>
      <c r="H60" s="319">
        <f t="shared" ca="1" si="7"/>
        <v>0</v>
      </c>
      <c r="I60" s="319">
        <f t="shared" ca="1" si="8"/>
        <v>0</v>
      </c>
      <c r="J60" s="319">
        <f t="shared" ca="1" si="9"/>
        <v>670500</v>
      </c>
      <c r="K60" s="320">
        <f t="shared" ca="1" si="10"/>
        <v>670500</v>
      </c>
      <c r="L60" s="325"/>
      <c r="M60" s="325"/>
      <c r="N60" s="325"/>
      <c r="O60" s="321"/>
      <c r="P60" s="321"/>
      <c r="Q60" s="302"/>
      <c r="R60" s="294"/>
      <c r="S60" s="322"/>
      <c r="T60" s="299"/>
      <c r="U60" s="299"/>
      <c r="V60" s="299"/>
    </row>
    <row r="61" spans="1:22" s="326" customFormat="1" ht="15">
      <c r="A61" s="294" t="e">
        <f>IF(AND(C61=0,#REF!=0,#REF!=0),"BLANKS",1)</f>
        <v>#REF!</v>
      </c>
      <c r="B61" s="334" t="s">
        <v>526</v>
      </c>
      <c r="C61" s="335" t="s">
        <v>1621</v>
      </c>
      <c r="D61" s="316" t="str">
        <f ca="1">IF(ISERROR(OFFSET('HARGA SATUAN'!$D$6,MATCH(RAB!C61,'HARGA SATUAN'!$C$7:$C$1492,0),0)),"",OFFSET('HARGA SATUAN'!$D$6,MATCH(RAB!C61,'HARGA SATUAN'!$C$7:$C$1492,0),0))</f>
        <v/>
      </c>
      <c r="E61" s="317" t="str">
        <f ca="1">IF(B61="+","Unit",IF(ISERROR(OFFSET('HARGA SATUAN'!$E$6,MATCH(RAB!C61,'HARGA SATUAN'!$C$7:$C$1492,0),0)),"",OFFSET('HARGA SATUAN'!$E$6,MATCH(RAB!C61,'HARGA SATUAN'!$C$7:$C$1492,0),0)))</f>
        <v/>
      </c>
      <c r="F61" s="328"/>
      <c r="G61" s="318">
        <f ca="1">IF(ISERROR(OFFSET('HARGA SATUAN'!$I$6,MATCH(RAB!C61,'HARGA SATUAN'!$C$7:$C$1492,0),0)),0,OFFSET('HARGA SATUAN'!$I$6,MATCH(RAB!C61,'HARGA SATUAN'!$C$7:$C$1492,0),0))</f>
        <v>0</v>
      </c>
      <c r="H61" s="319">
        <f t="shared" ca="1" si="7"/>
        <v>0</v>
      </c>
      <c r="I61" s="319">
        <f t="shared" ca="1" si="8"/>
        <v>0</v>
      </c>
      <c r="J61" s="319">
        <f t="shared" ca="1" si="9"/>
        <v>0</v>
      </c>
      <c r="K61" s="320">
        <f t="shared" ca="1" si="10"/>
        <v>0</v>
      </c>
      <c r="L61" s="325"/>
      <c r="M61" s="325"/>
      <c r="N61" s="325"/>
      <c r="O61" s="321"/>
      <c r="P61" s="321"/>
      <c r="Q61" s="302"/>
      <c r="R61" s="294"/>
      <c r="S61" s="322"/>
      <c r="T61" s="299"/>
      <c r="U61" s="299"/>
      <c r="V61" s="299"/>
    </row>
    <row r="62" spans="1:22" s="326" customFormat="1" ht="16">
      <c r="A62" s="294">
        <f t="shared" ref="A62:A64" si="25">IF(AND(C62=0,C63=0,C64=0),"BLANKS",1)</f>
        <v>1</v>
      </c>
      <c r="B62" s="480" t="s">
        <v>1036</v>
      </c>
      <c r="C62" s="489" t="s">
        <v>1624</v>
      </c>
      <c r="D62" s="316" t="str">
        <f ca="1">IF(ISERROR(OFFSET('HARGA SATUAN'!$D$6,MATCH(RAB!C62,'HARGA SATUAN'!$C$7:$C$1492,0),0)),"",OFFSET('HARGA SATUAN'!$D$6,MATCH(RAB!C62,'HARGA SATUAN'!$C$7:$C$1492,0),0))</f>
        <v/>
      </c>
      <c r="E62" s="317" t="str">
        <f ca="1">IF(B62="+","Unit",IF(ISERROR(OFFSET('HARGA SATUAN'!$E$6,MATCH(RAB!C62,'HARGA SATUAN'!$C$7:$C$1492,0),0)),"",OFFSET('HARGA SATUAN'!$E$6,MATCH(RAB!C62,'HARGA SATUAN'!$C$7:$C$1492,0),0)))</f>
        <v>Unit</v>
      </c>
      <c r="F62" s="328">
        <v>1</v>
      </c>
      <c r="G62" s="318">
        <f ca="1">IF(ISERROR(OFFSET('HARGA SATUAN'!$I$6,MATCH(RAB!C62,'HARGA SATUAN'!$C$7:$C$1492,0),0)),0,OFFSET('HARGA SATUAN'!$I$6,MATCH(RAB!C62,'HARGA SATUAN'!$C$7:$C$1492,0),0))</f>
        <v>0</v>
      </c>
      <c r="H62" s="319">
        <f t="shared" ca="1" si="7"/>
        <v>0</v>
      </c>
      <c r="I62" s="319">
        <f t="shared" ca="1" si="8"/>
        <v>0</v>
      </c>
      <c r="J62" s="319">
        <f t="shared" ca="1" si="9"/>
        <v>0</v>
      </c>
      <c r="K62" s="320">
        <f t="shared" ca="1" si="10"/>
        <v>0</v>
      </c>
      <c r="L62" s="325"/>
      <c r="M62" s="325"/>
      <c r="N62" s="325"/>
      <c r="O62" s="321"/>
      <c r="P62" s="321"/>
      <c r="Q62" s="302"/>
      <c r="R62" s="294"/>
      <c r="S62" s="322"/>
      <c r="T62" s="299"/>
      <c r="U62" s="299"/>
      <c r="V62" s="299"/>
    </row>
    <row r="63" spans="1:22" s="326" customFormat="1" ht="32">
      <c r="A63" s="294">
        <f t="shared" si="25"/>
        <v>1</v>
      </c>
      <c r="B63" s="482">
        <v>1</v>
      </c>
      <c r="C63" s="109" t="s">
        <v>1198</v>
      </c>
      <c r="D63" s="316" t="str">
        <f ca="1">IF(ISERROR(OFFSET('HARGA SATUAN'!$D$6,MATCH(RAB!C63,'HARGA SATUAN'!$C$7:$C$1492,0),0)),"",OFFSET('HARGA SATUAN'!$D$6,MATCH(RAB!C63,'HARGA SATUAN'!$C$7:$C$1492,0),0))</f>
        <v>MDU-KD</v>
      </c>
      <c r="E63" s="317" t="str">
        <f ca="1">IF(B63="+","Unit",IF(ISERROR(OFFSET('HARGA SATUAN'!$E$6,MATCH(RAB!C63,'HARGA SATUAN'!$C$7:$C$1492,0),0)),"",OFFSET('HARGA SATUAN'!$E$6,MATCH(RAB!C63,'HARGA SATUAN'!$C$7:$C$1492,0),0)))</f>
        <v>Bh</v>
      </c>
      <c r="F63" s="328">
        <f>F62*1</f>
        <v>1</v>
      </c>
      <c r="G63" s="318">
        <f ca="1">IF(ISERROR(OFFSET('HARGA SATUAN'!$I$6,MATCH(RAB!C63,'HARGA SATUAN'!$C$7:$C$1492,0),0)),0,OFFSET('HARGA SATUAN'!$I$6,MATCH(RAB!C63,'HARGA SATUAN'!$C$7:$C$1492,0),0))</f>
        <v>1427400</v>
      </c>
      <c r="H63" s="319">
        <f t="shared" ca="1" si="7"/>
        <v>1427400</v>
      </c>
      <c r="I63" s="319">
        <f t="shared" ca="1" si="8"/>
        <v>0</v>
      </c>
      <c r="J63" s="319">
        <f t="shared" ca="1" si="9"/>
        <v>0</v>
      </c>
      <c r="K63" s="320">
        <f t="shared" ca="1" si="10"/>
        <v>1427400</v>
      </c>
      <c r="L63" s="325"/>
      <c r="M63" s="325"/>
      <c r="N63" s="325"/>
      <c r="O63" s="321"/>
      <c r="P63" s="321"/>
      <c r="Q63" s="302"/>
      <c r="R63" s="294"/>
      <c r="S63" s="322"/>
      <c r="T63" s="299"/>
      <c r="U63" s="299"/>
      <c r="V63" s="299"/>
    </row>
    <row r="64" spans="1:22" s="326" customFormat="1" ht="16">
      <c r="A64" s="294">
        <f t="shared" si="25"/>
        <v>1</v>
      </c>
      <c r="B64" s="482">
        <v>2</v>
      </c>
      <c r="C64" s="490" t="s">
        <v>512</v>
      </c>
      <c r="D64" s="316" t="str">
        <f ca="1">IF(ISERROR(OFFSET('HARGA SATUAN'!$D$6,MATCH(RAB!C64,'HARGA SATUAN'!$C$7:$C$1492,0),0)),"",OFFSET('HARGA SATUAN'!$D$6,MATCH(RAB!C64,'HARGA SATUAN'!$C$7:$C$1492,0),0))</f>
        <v>MDU-KD</v>
      </c>
      <c r="E64" s="317" t="str">
        <f ca="1">IF(B64="+","Unit",IF(ISERROR(OFFSET('HARGA SATUAN'!$E$6,MATCH(RAB!C64,'HARGA SATUAN'!$C$7:$C$1492,0),0)),"",OFFSET('HARGA SATUAN'!$E$6,MATCH(RAB!C64,'HARGA SATUAN'!$C$7:$C$1492,0),0)))</f>
        <v>Unit</v>
      </c>
      <c r="F64" s="328">
        <f>F62*1</f>
        <v>1</v>
      </c>
      <c r="G64" s="318">
        <f ca="1">IF(ISERROR(OFFSET('HARGA SATUAN'!$I$6,MATCH(RAB!C64,'HARGA SATUAN'!$C$7:$C$1492,0),0)),0,OFFSET('HARGA SATUAN'!$I$6,MATCH(RAB!C64,'HARGA SATUAN'!$C$7:$C$1492,0),0))</f>
        <v>3564900</v>
      </c>
      <c r="H64" s="319">
        <f t="shared" ca="1" si="7"/>
        <v>3564900</v>
      </c>
      <c r="I64" s="319">
        <f t="shared" ca="1" si="8"/>
        <v>0</v>
      </c>
      <c r="J64" s="319">
        <f t="shared" ca="1" si="9"/>
        <v>0</v>
      </c>
      <c r="K64" s="320">
        <f t="shared" ca="1" si="10"/>
        <v>3564900</v>
      </c>
      <c r="L64" s="325"/>
      <c r="M64" s="325"/>
      <c r="N64" s="325"/>
      <c r="O64" s="321"/>
      <c r="P64" s="321"/>
      <c r="Q64" s="302"/>
      <c r="R64" s="294"/>
      <c r="S64" s="322"/>
      <c r="T64" s="299"/>
      <c r="U64" s="299"/>
      <c r="V64" s="299"/>
    </row>
    <row r="65" spans="1:22" s="326" customFormat="1" ht="16">
      <c r="A65" s="294" t="e">
        <f>IF(AND(C65=0,C66=0,#REF!=0),"BLANKS",1)</f>
        <v>#REF!</v>
      </c>
      <c r="B65" s="482">
        <v>3</v>
      </c>
      <c r="C65" s="490" t="s">
        <v>1143</v>
      </c>
      <c r="D65" s="316" t="str">
        <f ca="1">IF(ISERROR(OFFSET('HARGA SATUAN'!$D$6,MATCH(RAB!C65,'HARGA SATUAN'!$C$7:$C$1492,0),0)),"",OFFSET('HARGA SATUAN'!$D$6,MATCH(RAB!C65,'HARGA SATUAN'!$C$7:$C$1492,0),0))</f>
        <v>HDW</v>
      </c>
      <c r="E65" s="317" t="str">
        <f ca="1">IF(B65="+","Unit",IF(ISERROR(OFFSET('HARGA SATUAN'!$E$6,MATCH(RAB!C65,'HARGA SATUAN'!$C$7:$C$1492,0),0)),"",OFFSET('HARGA SATUAN'!$E$6,MATCH(RAB!C65,'HARGA SATUAN'!$C$7:$C$1492,0),0)))</f>
        <v>Unit</v>
      </c>
      <c r="F65" s="328">
        <f>F62*1</f>
        <v>1</v>
      </c>
      <c r="G65" s="318">
        <f ca="1">IF(ISERROR(OFFSET('HARGA SATUAN'!$I$6,MATCH(RAB!C65,'HARGA SATUAN'!$C$7:$C$1492,0),0)),0,OFFSET('HARGA SATUAN'!$I$6,MATCH(RAB!C65,'HARGA SATUAN'!$C$7:$C$1492,0),0))</f>
        <v>1113900</v>
      </c>
      <c r="H65" s="319">
        <f t="shared" ca="1" si="7"/>
        <v>0</v>
      </c>
      <c r="I65" s="319">
        <f t="shared" ca="1" si="8"/>
        <v>1113900</v>
      </c>
      <c r="J65" s="319">
        <f t="shared" ca="1" si="9"/>
        <v>0</v>
      </c>
      <c r="K65" s="320">
        <f t="shared" ca="1" si="10"/>
        <v>1113900</v>
      </c>
      <c r="L65" s="325"/>
      <c r="M65" s="325"/>
      <c r="N65" s="325"/>
      <c r="O65" s="321"/>
      <c r="P65" s="321"/>
      <c r="Q65" s="302"/>
      <c r="R65" s="294"/>
      <c r="S65" s="322"/>
      <c r="T65" s="299"/>
      <c r="U65" s="299"/>
      <c r="V65" s="299"/>
    </row>
    <row r="66" spans="1:22" s="326" customFormat="1" ht="16">
      <c r="A66" s="294" t="e">
        <f>IF(AND(C66=0,#REF!=0,#REF!=0),"BLANKS",1)</f>
        <v>#REF!</v>
      </c>
      <c r="B66" s="482">
        <v>4</v>
      </c>
      <c r="C66" s="109" t="s">
        <v>1404</v>
      </c>
      <c r="D66" s="316" t="str">
        <f ca="1">IF(ISERROR(OFFSET('HARGA SATUAN'!$D$6,MATCH(RAB!C66,'HARGA SATUAN'!$C$7:$C$1492,0),0)),"",OFFSET('HARGA SATUAN'!$D$6,MATCH(RAB!C66,'HARGA SATUAN'!$C$7:$C$1492,0),0))</f>
        <v>MDU-KD</v>
      </c>
      <c r="E66" s="317" t="str">
        <f ca="1">IF(B66="+","Unit",IF(ISERROR(OFFSET('HARGA SATUAN'!$E$6,MATCH(RAB!C66,'HARGA SATUAN'!$C$7:$C$1492,0),0)),"",OFFSET('HARGA SATUAN'!$E$6,MATCH(RAB!C66,'HARGA SATUAN'!$C$7:$C$1492,0),0)))</f>
        <v>Mtr</v>
      </c>
      <c r="F66" s="328">
        <v>45</v>
      </c>
      <c r="G66" s="318">
        <f ca="1">IF(ISERROR(OFFSET('HARGA SATUAN'!$I$6,MATCH(RAB!C66,'HARGA SATUAN'!$C$7:$C$1492,0),0)),0,OFFSET('HARGA SATUAN'!$I$6,MATCH(RAB!C66,'HARGA SATUAN'!$C$7:$C$1492,0),0))</f>
        <v>30400</v>
      </c>
      <c r="H66" s="319">
        <f t="shared" ca="1" si="7"/>
        <v>1368000</v>
      </c>
      <c r="I66" s="319">
        <f t="shared" ca="1" si="8"/>
        <v>0</v>
      </c>
      <c r="J66" s="319">
        <f t="shared" ca="1" si="9"/>
        <v>0</v>
      </c>
      <c r="K66" s="320">
        <f t="shared" ca="1" si="10"/>
        <v>1368000</v>
      </c>
      <c r="L66" s="325"/>
      <c r="M66" s="325"/>
      <c r="N66" s="325"/>
      <c r="O66" s="321"/>
      <c r="P66" s="321"/>
      <c r="Q66" s="302"/>
      <c r="R66" s="294"/>
      <c r="S66" s="322"/>
      <c r="T66" s="299"/>
      <c r="U66" s="299"/>
      <c r="V66" s="299"/>
    </row>
    <row r="67" spans="1:22" s="326" customFormat="1" ht="16">
      <c r="A67" s="294"/>
      <c r="B67" s="482">
        <v>5</v>
      </c>
      <c r="C67" s="490" t="s">
        <v>800</v>
      </c>
      <c r="D67" s="316" t="str">
        <f ca="1">IF(ISERROR(OFFSET('HARGA SATUAN'!$D$6,MATCH(RAB!C67,'HARGA SATUAN'!$C$7:$C$1492,0),0)),"",OFFSET('HARGA SATUAN'!$D$6,MATCH(RAB!C67,'HARGA SATUAN'!$C$7:$C$1492,0),0))</f>
        <v>JASA</v>
      </c>
      <c r="E67" s="317" t="str">
        <f ca="1">IF(B67="+","Unit",IF(ISERROR(OFFSET('HARGA SATUAN'!$E$6,MATCH(RAB!C67,'HARGA SATUAN'!$C$7:$C$1492,0),0)),"",OFFSET('HARGA SATUAN'!$E$6,MATCH(RAB!C67,'HARGA SATUAN'!$C$7:$C$1492,0),0)))</f>
        <v>Unit</v>
      </c>
      <c r="F67" s="328">
        <f>F62*1</f>
        <v>1</v>
      </c>
      <c r="G67" s="318">
        <f ca="1">IF(ISERROR(OFFSET('HARGA SATUAN'!$I$6,MATCH(RAB!C67,'HARGA SATUAN'!$C$7:$C$1492,0),0)),0,OFFSET('HARGA SATUAN'!$I$6,MATCH(RAB!C67,'HARGA SATUAN'!$C$7:$C$1492,0),0))</f>
        <v>106400</v>
      </c>
      <c r="H67" s="319">
        <f t="shared" ca="1" si="7"/>
        <v>0</v>
      </c>
      <c r="I67" s="319">
        <f t="shared" ca="1" si="8"/>
        <v>0</v>
      </c>
      <c r="J67" s="319">
        <f t="shared" ca="1" si="9"/>
        <v>106400</v>
      </c>
      <c r="K67" s="320">
        <f t="shared" ca="1" si="10"/>
        <v>106400</v>
      </c>
      <c r="L67" s="325"/>
      <c r="M67" s="325"/>
      <c r="N67" s="325"/>
      <c r="O67" s="321"/>
      <c r="P67" s="321"/>
      <c r="Q67" s="302"/>
      <c r="R67" s="294"/>
      <c r="S67" s="322"/>
      <c r="T67" s="299"/>
      <c r="U67" s="299"/>
      <c r="V67" s="299"/>
    </row>
    <row r="68" spans="1:22" s="326" customFormat="1" ht="15">
      <c r="A68" s="294">
        <f>IF(AND(C68=0,C69=0,C91=0),"BLANKS",1)</f>
        <v>1</v>
      </c>
      <c r="B68" s="332"/>
      <c r="C68" s="335"/>
      <c r="D68" s="316" t="str">
        <f ca="1">IF(ISERROR(OFFSET('HARGA SATUAN'!$D$6,MATCH(RAB!C68,'HARGA SATUAN'!$C$7:$C$1492,0),0)),"",OFFSET('HARGA SATUAN'!$D$6,MATCH(RAB!C68,'HARGA SATUAN'!$C$7:$C$1492,0),0))</f>
        <v/>
      </c>
      <c r="E68" s="317" t="str">
        <f ca="1">IF(B68="+","Unit",IF(ISERROR(OFFSET('HARGA SATUAN'!$E$6,MATCH(RAB!C68,'HARGA SATUAN'!$C$7:$C$1492,0),0)),"",OFFSET('HARGA SATUAN'!$E$6,MATCH(RAB!C68,'HARGA SATUAN'!$C$7:$C$1492,0),0)))</f>
        <v/>
      </c>
      <c r="F68" s="328"/>
      <c r="G68" s="318">
        <f ca="1">IF(ISERROR(OFFSET('HARGA SATUAN'!$I$6,MATCH(RAB!C68,'HARGA SATUAN'!$C$7:$C$1492,0),0)),0,OFFSET('HARGA SATUAN'!$I$6,MATCH(RAB!C68,'HARGA SATUAN'!$C$7:$C$1492,0),0))</f>
        <v>0</v>
      </c>
      <c r="H68" s="319">
        <f t="shared" ca="1" si="7"/>
        <v>0</v>
      </c>
      <c r="I68" s="319">
        <f t="shared" ca="1" si="8"/>
        <v>0</v>
      </c>
      <c r="J68" s="319">
        <f t="shared" ca="1" si="9"/>
        <v>0</v>
      </c>
      <c r="K68" s="320">
        <f t="shared" ca="1" si="10"/>
        <v>0</v>
      </c>
      <c r="L68" s="325"/>
      <c r="M68" s="325"/>
      <c r="N68" s="325"/>
      <c r="O68" s="321"/>
      <c r="P68" s="321"/>
      <c r="Q68" s="302"/>
      <c r="R68" s="294"/>
      <c r="S68" s="322"/>
      <c r="T68" s="299"/>
      <c r="U68" s="299"/>
      <c r="V68" s="299"/>
    </row>
    <row r="69" spans="1:22" s="326" customFormat="1" ht="15">
      <c r="A69" s="294">
        <f>IF(AND(C69=0,C91=0,C92=0),"BLANKS",1)</f>
        <v>1</v>
      </c>
      <c r="B69" s="334" t="s">
        <v>530</v>
      </c>
      <c r="C69" s="335" t="s">
        <v>1625</v>
      </c>
      <c r="D69" s="316" t="str">
        <f ca="1">IF(ISERROR(OFFSET('HARGA SATUAN'!$D$6,MATCH(RAB!C69,'HARGA SATUAN'!$C$7:$C$1492,0),0)),"",OFFSET('HARGA SATUAN'!$D$6,MATCH(RAB!C69,'HARGA SATUAN'!$C$7:$C$1492,0),0))</f>
        <v/>
      </c>
      <c r="E69" s="317" t="str">
        <f ca="1">IF(B69="+","Unit",IF(ISERROR(OFFSET('HARGA SATUAN'!$E$6,MATCH(RAB!C69,'HARGA SATUAN'!$C$7:$C$1492,0),0)),"",OFFSET('HARGA SATUAN'!$E$6,MATCH(RAB!C69,'HARGA SATUAN'!$C$7:$C$1492,0),0)))</f>
        <v/>
      </c>
      <c r="F69" s="328"/>
      <c r="G69" s="318">
        <f ca="1">IF(ISERROR(OFFSET('HARGA SATUAN'!$I$6,MATCH(RAB!C69,'HARGA SATUAN'!$C$7:$C$1492,0),0)),0,OFFSET('HARGA SATUAN'!$I$6,MATCH(RAB!C69,'HARGA SATUAN'!$C$7:$C$1492,0),0))</f>
        <v>0</v>
      </c>
      <c r="H69" s="319">
        <f t="shared" ca="1" si="7"/>
        <v>0</v>
      </c>
      <c r="I69" s="319">
        <f t="shared" ca="1" si="8"/>
        <v>0</v>
      </c>
      <c r="J69" s="319">
        <f t="shared" ca="1" si="9"/>
        <v>0</v>
      </c>
      <c r="K69" s="320">
        <f t="shared" ca="1" si="10"/>
        <v>0</v>
      </c>
      <c r="L69" s="325"/>
      <c r="M69" s="325"/>
      <c r="N69" s="325"/>
      <c r="O69" s="321"/>
      <c r="P69" s="321"/>
      <c r="Q69" s="302"/>
      <c r="R69" s="294"/>
      <c r="S69" s="322"/>
      <c r="T69" s="299"/>
      <c r="U69" s="299"/>
      <c r="V69" s="299"/>
    </row>
    <row r="70" spans="1:22" s="326" customFormat="1" ht="16">
      <c r="A70" s="294" t="s">
        <v>1445</v>
      </c>
      <c r="B70" s="332"/>
      <c r="C70" s="109" t="s">
        <v>982</v>
      </c>
      <c r="D70" s="316" t="str">
        <f ca="1">IF(ISERROR(OFFSET('HARGA SATUAN'!$D$6,MATCH(RAB!C70,'HARGA SATUAN'!$C$7:$C$1492,0),0)),"",OFFSET('HARGA SATUAN'!$D$6,MATCH(RAB!C70,'HARGA SATUAN'!$C$7:$C$1492,0),0))</f>
        <v>JASA</v>
      </c>
      <c r="E70" s="317" t="str">
        <f ca="1">IF(B70="+","Unit",IF(ISERROR(OFFSET('HARGA SATUAN'!$E$6,MATCH(RAB!C70,'HARGA SATUAN'!$C$7:$C$1492,0),0)),"",OFFSET('HARGA SATUAN'!$E$6,MATCH(RAB!C70,'HARGA SATUAN'!$C$7:$C$1492,0),0)))</f>
        <v>Unit</v>
      </c>
      <c r="F70" s="328">
        <v>1</v>
      </c>
      <c r="G70" s="318">
        <f ca="1">IF(ISERROR(OFFSET('HARGA SATUAN'!$I$6,MATCH(RAB!C70,'HARGA SATUAN'!$C$7:$C$1492,0),0)),0,OFFSET('HARGA SATUAN'!$I$6,MATCH(RAB!C70,'HARGA SATUAN'!$C$7:$C$1492,0),0))</f>
        <v>32640</v>
      </c>
      <c r="H70" s="319">
        <f t="shared" ca="1" si="7"/>
        <v>0</v>
      </c>
      <c r="I70" s="319">
        <f t="shared" ca="1" si="8"/>
        <v>0</v>
      </c>
      <c r="J70" s="319">
        <f t="shared" ca="1" si="9"/>
        <v>32640</v>
      </c>
      <c r="K70" s="320">
        <f t="shared" ca="1" si="10"/>
        <v>32640</v>
      </c>
      <c r="L70" s="325"/>
      <c r="M70" s="325"/>
      <c r="N70" s="325"/>
      <c r="O70" s="321"/>
      <c r="P70" s="321"/>
      <c r="Q70" s="302"/>
      <c r="R70" s="294"/>
      <c r="S70" s="322"/>
      <c r="T70" s="299"/>
      <c r="U70" s="299"/>
      <c r="V70" s="299"/>
    </row>
    <row r="71" spans="1:22" s="326" customFormat="1" ht="15">
      <c r="A71" s="294" t="e">
        <f>IF(AND(C71=0,#REF!=0,#REF!=0),"BLANKS",1)</f>
        <v>#REF!</v>
      </c>
      <c r="B71" s="463"/>
      <c r="C71" s="464"/>
      <c r="D71" s="316" t="str">
        <f ca="1">IF(ISERROR(OFFSET('HARGA SATUAN'!$D$6,MATCH(RAB!C71,'HARGA SATUAN'!$C$7:$C$1492,0),0)),"",OFFSET('HARGA SATUAN'!$D$6,MATCH(RAB!C71,'HARGA SATUAN'!$C$7:$C$1492,0),0))</f>
        <v/>
      </c>
      <c r="E71" s="317" t="str">
        <f ca="1">IF(B71="+","Unit",IF(ISERROR(OFFSET('HARGA SATUAN'!$E$6,MATCH(RAB!C71,'HARGA SATUAN'!$C$7:$C$1492,0),0)),"",OFFSET('HARGA SATUAN'!$E$6,MATCH(RAB!C71,'HARGA SATUAN'!$C$7:$C$1492,0),0)))</f>
        <v/>
      </c>
      <c r="F71" s="447"/>
      <c r="G71" s="318">
        <f ca="1">IF(ISERROR(OFFSET('HARGA SATUAN'!$I$6,MATCH(RAB!C71,'HARGA SATUAN'!$C$7:$C$1492,0),0)),0,OFFSET('HARGA SATUAN'!$I$6,MATCH(RAB!C71,'HARGA SATUAN'!$C$7:$C$1492,0),0))</f>
        <v>0</v>
      </c>
      <c r="H71" s="319">
        <f t="shared" ca="1" si="7"/>
        <v>0</v>
      </c>
      <c r="I71" s="319">
        <f t="shared" ca="1" si="8"/>
        <v>0</v>
      </c>
      <c r="J71" s="319">
        <f t="shared" ca="1" si="9"/>
        <v>0</v>
      </c>
      <c r="K71" s="320">
        <f t="shared" ca="1" si="10"/>
        <v>0</v>
      </c>
      <c r="L71" s="325"/>
      <c r="M71" s="325"/>
      <c r="N71" s="325"/>
      <c r="O71" s="321"/>
      <c r="P71" s="321"/>
      <c r="Q71" s="302"/>
      <c r="R71" s="294"/>
      <c r="S71" s="322"/>
      <c r="T71" s="299"/>
      <c r="U71" s="299"/>
      <c r="V71" s="299"/>
    </row>
    <row r="72" spans="1:22" s="326" customFormat="1" ht="15">
      <c r="A72" s="294" t="s">
        <v>1445</v>
      </c>
      <c r="B72" s="463"/>
      <c r="C72" s="464"/>
      <c r="D72" s="316" t="str">
        <f ca="1">IF(ISERROR(OFFSET('HARGA SATUAN'!$D$6,MATCH(RAB!C72,'HARGA SATUAN'!$C$7:$C$1492,0),0)),"",OFFSET('HARGA SATUAN'!$D$6,MATCH(RAB!C72,'HARGA SATUAN'!$C$7:$C$1492,0),0))</f>
        <v/>
      </c>
      <c r="E72" s="317" t="str">
        <f ca="1">IF(B72="+","Unit",IF(ISERROR(OFFSET('HARGA SATUAN'!$E$6,MATCH(RAB!C72,'HARGA SATUAN'!$C$7:$C$1492,0),0)),"",OFFSET('HARGA SATUAN'!$E$6,MATCH(RAB!C72,'HARGA SATUAN'!$C$7:$C$1492,0),0)))</f>
        <v/>
      </c>
      <c r="F72" s="447"/>
      <c r="G72" s="318">
        <f ca="1">IF(ISERROR(OFFSET('HARGA SATUAN'!$I$6,MATCH(RAB!C72,'HARGA SATUAN'!$C$7:$C$1492,0),0)),0,OFFSET('HARGA SATUAN'!$I$6,MATCH(RAB!C72,'HARGA SATUAN'!$C$7:$C$1492,0),0))</f>
        <v>0</v>
      </c>
      <c r="H72" s="319">
        <f t="shared" ca="1" si="7"/>
        <v>0</v>
      </c>
      <c r="I72" s="319">
        <f t="shared" ca="1" si="8"/>
        <v>0</v>
      </c>
      <c r="J72" s="319">
        <f t="shared" ca="1" si="9"/>
        <v>0</v>
      </c>
      <c r="K72" s="320">
        <f t="shared" ca="1" si="10"/>
        <v>0</v>
      </c>
      <c r="L72" s="325"/>
      <c r="M72" s="325"/>
      <c r="N72" s="325"/>
      <c r="O72" s="321"/>
      <c r="P72" s="321"/>
      <c r="Q72" s="302"/>
      <c r="R72" s="294"/>
      <c r="S72" s="322"/>
      <c r="T72" s="299"/>
      <c r="U72" s="299"/>
      <c r="V72" s="299"/>
    </row>
    <row r="73" spans="1:22" s="326" customFormat="1" ht="15">
      <c r="A73" s="294" t="e">
        <f>IF(AND(C73=0,#REF!=0,#REF!=0),"BLANKS",1)</f>
        <v>#REF!</v>
      </c>
      <c r="B73" s="463"/>
      <c r="C73" s="464"/>
      <c r="D73" s="316" t="str">
        <f ca="1">IF(ISERROR(OFFSET('HARGA SATUAN'!$D$6,MATCH(RAB!C73,'HARGA SATUAN'!$C$7:$C$1492,0),0)),"",OFFSET('HARGA SATUAN'!$D$6,MATCH(RAB!C73,'HARGA SATUAN'!$C$7:$C$1492,0),0))</f>
        <v/>
      </c>
      <c r="E73" s="317" t="str">
        <f ca="1">IF(B73="+","Unit",IF(ISERROR(OFFSET('HARGA SATUAN'!$E$6,MATCH(RAB!C73,'HARGA SATUAN'!$C$7:$C$1492,0),0)),"",OFFSET('HARGA SATUAN'!$E$6,MATCH(RAB!C73,'HARGA SATUAN'!$C$7:$C$1492,0),0)))</f>
        <v/>
      </c>
      <c r="F73" s="447"/>
      <c r="G73" s="318">
        <f ca="1">IF(ISERROR(OFFSET('HARGA SATUAN'!$I$6,MATCH(RAB!C73,'HARGA SATUAN'!$C$7:$C$1492,0),0)),0,OFFSET('HARGA SATUAN'!$I$6,MATCH(RAB!C73,'HARGA SATUAN'!$C$7:$C$1492,0),0))</f>
        <v>0</v>
      </c>
      <c r="H73" s="319">
        <f t="shared" ca="1" si="7"/>
        <v>0</v>
      </c>
      <c r="I73" s="319">
        <f t="shared" ca="1" si="8"/>
        <v>0</v>
      </c>
      <c r="J73" s="319">
        <f t="shared" ca="1" si="9"/>
        <v>0</v>
      </c>
      <c r="K73" s="320">
        <f t="shared" ca="1" si="10"/>
        <v>0</v>
      </c>
      <c r="L73" s="325"/>
      <c r="M73" s="325"/>
      <c r="N73" s="325"/>
      <c r="O73" s="321"/>
      <c r="P73" s="321"/>
      <c r="Q73" s="302"/>
      <c r="R73" s="294"/>
      <c r="S73" s="322"/>
      <c r="T73" s="299"/>
      <c r="U73" s="299"/>
      <c r="V73" s="299"/>
    </row>
    <row r="74" spans="1:22" s="326" customFormat="1" ht="15">
      <c r="A74" s="294"/>
      <c r="B74" s="463"/>
      <c r="C74" s="464"/>
      <c r="D74" s="316" t="str">
        <f ca="1">IF(ISERROR(OFFSET('HARGA SATUAN'!$D$6,MATCH(RAB!C74,'HARGA SATUAN'!$C$7:$C$1492,0),0)),"",OFFSET('HARGA SATUAN'!$D$6,MATCH(RAB!C74,'HARGA SATUAN'!$C$7:$C$1492,0),0))</f>
        <v/>
      </c>
      <c r="E74" s="317" t="str">
        <f ca="1">IF(B74="+","Unit",IF(ISERROR(OFFSET('HARGA SATUAN'!$E$6,MATCH(RAB!C74,'HARGA SATUAN'!$C$7:$C$1492,0),0)),"",OFFSET('HARGA SATUAN'!$E$6,MATCH(RAB!C74,'HARGA SATUAN'!$C$7:$C$1492,0),0)))</f>
        <v/>
      </c>
      <c r="F74" s="447"/>
      <c r="G74" s="318">
        <f ca="1">IF(ISERROR(OFFSET('HARGA SATUAN'!$I$6,MATCH(RAB!C74,'HARGA SATUAN'!$C$7:$C$1492,0),0)),0,OFFSET('HARGA SATUAN'!$I$6,MATCH(RAB!C74,'HARGA SATUAN'!$C$7:$C$1492,0),0))</f>
        <v>0</v>
      </c>
      <c r="H74" s="319">
        <f t="shared" ca="1" si="7"/>
        <v>0</v>
      </c>
      <c r="I74" s="319">
        <f t="shared" ca="1" si="8"/>
        <v>0</v>
      </c>
      <c r="J74" s="319">
        <f t="shared" ca="1" si="9"/>
        <v>0</v>
      </c>
      <c r="K74" s="320">
        <f t="shared" ca="1" si="10"/>
        <v>0</v>
      </c>
      <c r="L74" s="325"/>
      <c r="M74" s="325"/>
      <c r="N74" s="325"/>
      <c r="O74" s="321"/>
      <c r="P74" s="321"/>
      <c r="Q74" s="302"/>
      <c r="R74" s="294"/>
      <c r="S74" s="322"/>
      <c r="T74" s="299"/>
      <c r="U74" s="299"/>
      <c r="V74" s="299"/>
    </row>
    <row r="75" spans="1:22" s="326" customFormat="1" ht="15" hidden="1">
      <c r="A75" s="294" t="e">
        <f>IF(AND(C75=0,C76=0,#REF!=0),"BLANKS",1)</f>
        <v>#REF!</v>
      </c>
      <c r="B75" s="463"/>
      <c r="C75" s="464"/>
      <c r="D75" s="316" t="str">
        <f ca="1">IF(ISERROR(OFFSET('HARGA SATUAN'!$D$6,MATCH(RAB!C75,'HARGA SATUAN'!$C$7:$C$1492,0),0)),"",OFFSET('HARGA SATUAN'!$D$6,MATCH(RAB!C75,'HARGA SATUAN'!$C$7:$C$1492,0),0))</f>
        <v/>
      </c>
      <c r="E75" s="317" t="str">
        <f ca="1">IF(B75="+","Unit",IF(ISERROR(OFFSET('HARGA SATUAN'!$E$6,MATCH(RAB!C75,'HARGA SATUAN'!$C$7:$C$1492,0),0)),"",OFFSET('HARGA SATUAN'!$E$6,MATCH(RAB!C75,'HARGA SATUAN'!$C$7:$C$1492,0),0)))</f>
        <v/>
      </c>
      <c r="F75" s="447"/>
      <c r="G75" s="318">
        <f ca="1">IF(ISERROR(OFFSET('HARGA SATUAN'!$I$6,MATCH(RAB!C75,'HARGA SATUAN'!$C$7:$C$1492,0),0)),0,OFFSET('HARGA SATUAN'!$I$6,MATCH(RAB!C75,'HARGA SATUAN'!$C$7:$C$1492,0),0))</f>
        <v>0</v>
      </c>
      <c r="H75" s="319">
        <f t="shared" ca="1" si="7"/>
        <v>0</v>
      </c>
      <c r="I75" s="319">
        <f t="shared" ca="1" si="8"/>
        <v>0</v>
      </c>
      <c r="J75" s="319">
        <f t="shared" ca="1" si="9"/>
        <v>0</v>
      </c>
      <c r="K75" s="320">
        <f t="shared" ca="1" si="10"/>
        <v>0</v>
      </c>
      <c r="L75" s="325"/>
      <c r="M75" s="325"/>
      <c r="N75" s="325"/>
      <c r="O75" s="321"/>
      <c r="P75" s="321"/>
      <c r="Q75" s="302"/>
      <c r="R75" s="294"/>
      <c r="S75" s="322"/>
      <c r="T75" s="299"/>
      <c r="U75" s="299"/>
      <c r="V75" s="299"/>
    </row>
    <row r="76" spans="1:22" s="326" customFormat="1" ht="15" hidden="1">
      <c r="A76" s="294" t="e">
        <f>IF(AND(C76=0,#REF!=0,#REF!=0),"BLANKS",1)</f>
        <v>#REF!</v>
      </c>
      <c r="B76" s="463"/>
      <c r="C76" s="464"/>
      <c r="D76" s="316" t="str">
        <f ca="1">IF(ISERROR(OFFSET('HARGA SATUAN'!$D$6,MATCH(RAB!C76,'HARGA SATUAN'!$C$7:$C$1492,0),0)),"",OFFSET('HARGA SATUAN'!$D$6,MATCH(RAB!C76,'HARGA SATUAN'!$C$7:$C$1492,0),0))</f>
        <v/>
      </c>
      <c r="E76" s="317" t="str">
        <f ca="1">IF(B76="+","Unit",IF(ISERROR(OFFSET('HARGA SATUAN'!$E$6,MATCH(RAB!C76,'HARGA SATUAN'!$C$7:$C$1492,0),0)),"",OFFSET('HARGA SATUAN'!$E$6,MATCH(RAB!C76,'HARGA SATUAN'!$C$7:$C$1492,0),0)))</f>
        <v/>
      </c>
      <c r="F76" s="447"/>
      <c r="G76" s="318">
        <f ca="1">IF(ISERROR(OFFSET('HARGA SATUAN'!$I$6,MATCH(RAB!C76,'HARGA SATUAN'!$C$7:$C$1492,0),0)),0,OFFSET('HARGA SATUAN'!$I$6,MATCH(RAB!C76,'HARGA SATUAN'!$C$7:$C$1492,0),0))</f>
        <v>0</v>
      </c>
      <c r="H76" s="319">
        <f t="shared" ca="1" si="7"/>
        <v>0</v>
      </c>
      <c r="I76" s="319">
        <f t="shared" ca="1" si="8"/>
        <v>0</v>
      </c>
      <c r="J76" s="319">
        <f t="shared" ca="1" si="9"/>
        <v>0</v>
      </c>
      <c r="K76" s="320">
        <f t="shared" ca="1" si="10"/>
        <v>0</v>
      </c>
      <c r="L76" s="325"/>
      <c r="M76" s="325"/>
      <c r="N76" s="325"/>
      <c r="O76" s="321"/>
      <c r="P76" s="321"/>
      <c r="Q76" s="302"/>
      <c r="R76" s="294"/>
      <c r="S76" s="322"/>
      <c r="T76" s="299"/>
      <c r="U76" s="299"/>
      <c r="V76" s="299"/>
    </row>
    <row r="77" spans="1:22" s="326" customFormat="1" ht="15" hidden="1">
      <c r="A77" s="294" t="s">
        <v>1445</v>
      </c>
      <c r="B77" s="463"/>
      <c r="C77" s="464"/>
      <c r="D77" s="316" t="str">
        <f ca="1">IF(ISERROR(OFFSET('HARGA SATUAN'!$D$6,MATCH(RAB!C77,'HARGA SATUAN'!$C$7:$C$1492,0),0)),"",OFFSET('HARGA SATUAN'!$D$6,MATCH(RAB!C77,'HARGA SATUAN'!$C$7:$C$1492,0),0))</f>
        <v/>
      </c>
      <c r="E77" s="317" t="str">
        <f ca="1">IF(B77="+","Unit",IF(ISERROR(OFFSET('HARGA SATUAN'!$E$6,MATCH(RAB!C77,'HARGA SATUAN'!$C$7:$C$1492,0),0)),"",OFFSET('HARGA SATUAN'!$E$6,MATCH(RAB!C77,'HARGA SATUAN'!$C$7:$C$1492,0),0)))</f>
        <v/>
      </c>
      <c r="F77" s="447"/>
      <c r="G77" s="318">
        <f ca="1">IF(ISERROR(OFFSET('HARGA SATUAN'!$I$6,MATCH(RAB!C77,'HARGA SATUAN'!$C$7:$C$1492,0),0)),0,OFFSET('HARGA SATUAN'!$I$6,MATCH(RAB!C77,'HARGA SATUAN'!$C$7:$C$1492,0),0))</f>
        <v>0</v>
      </c>
      <c r="H77" s="319">
        <f t="shared" ref="H77:H83" ca="1" si="26">IF(OR(D77="MDU",D77="MDU-KD"),(IF($O$3="RAB NON MDU","PLN KD",G77*F77)),0)</f>
        <v>0</v>
      </c>
      <c r="I77" s="319">
        <f t="shared" ref="I77:I83" ca="1" si="27">IF(D77="HDW",G77*F77,0)</f>
        <v>0</v>
      </c>
      <c r="J77" s="319">
        <f t="shared" ref="J77:J83" ca="1" si="28">IF(D77="JASA",G77*F77,0)</f>
        <v>0</v>
      </c>
      <c r="K77" s="320">
        <f t="shared" ref="K77:K83" ca="1" si="29">SUM(H77:J77)</f>
        <v>0</v>
      </c>
      <c r="L77" s="325"/>
      <c r="M77" s="325"/>
      <c r="N77" s="325"/>
      <c r="O77" s="321"/>
      <c r="P77" s="321"/>
      <c r="Q77" s="302"/>
      <c r="R77" s="294"/>
      <c r="S77" s="322"/>
      <c r="T77" s="299"/>
      <c r="U77" s="299"/>
      <c r="V77" s="299"/>
    </row>
    <row r="78" spans="1:22" s="326" customFormat="1" ht="15" hidden="1">
      <c r="A78" s="294" t="e">
        <f>IF(AND(C78=0,#REF!=0,#REF!=0),"BLANKS",1)</f>
        <v>#REF!</v>
      </c>
      <c r="B78" s="463"/>
      <c r="C78" s="464"/>
      <c r="D78" s="316" t="str">
        <f ca="1">IF(ISERROR(OFFSET('HARGA SATUAN'!$D$6,MATCH(RAB!C78,'HARGA SATUAN'!$C$7:$C$1492,0),0)),"",OFFSET('HARGA SATUAN'!$D$6,MATCH(RAB!C78,'HARGA SATUAN'!$C$7:$C$1492,0),0))</f>
        <v/>
      </c>
      <c r="E78" s="317" t="str">
        <f ca="1">IF(B78="+","Unit",IF(ISERROR(OFFSET('HARGA SATUAN'!$E$6,MATCH(RAB!C78,'HARGA SATUAN'!$C$7:$C$1492,0),0)),"",OFFSET('HARGA SATUAN'!$E$6,MATCH(RAB!C78,'HARGA SATUAN'!$C$7:$C$1492,0),0)))</f>
        <v/>
      </c>
      <c r="F78" s="473"/>
      <c r="G78" s="318">
        <f ca="1">IF(ISERROR(OFFSET('HARGA SATUAN'!$I$6,MATCH(RAB!C78,'HARGA SATUAN'!$C$7:$C$1492,0),0)),0,OFFSET('HARGA SATUAN'!$I$6,MATCH(RAB!C78,'HARGA SATUAN'!$C$7:$C$1492,0),0))</f>
        <v>0</v>
      </c>
      <c r="H78" s="319">
        <f t="shared" ca="1" si="26"/>
        <v>0</v>
      </c>
      <c r="I78" s="319">
        <f t="shared" ca="1" si="27"/>
        <v>0</v>
      </c>
      <c r="J78" s="319">
        <f t="shared" ca="1" si="28"/>
        <v>0</v>
      </c>
      <c r="K78" s="320">
        <f t="shared" ca="1" si="29"/>
        <v>0</v>
      </c>
      <c r="L78" s="325"/>
      <c r="M78" s="325"/>
      <c r="N78" s="325"/>
      <c r="O78" s="321"/>
      <c r="P78" s="321"/>
      <c r="Q78" s="302"/>
      <c r="R78" s="294"/>
      <c r="S78" s="322"/>
      <c r="T78" s="299"/>
      <c r="U78" s="299"/>
      <c r="V78" s="299"/>
    </row>
    <row r="79" spans="1:22" s="326" customFormat="1" ht="15" hidden="1">
      <c r="A79" s="294" t="s">
        <v>1445</v>
      </c>
      <c r="B79" s="463"/>
      <c r="C79" s="464"/>
      <c r="D79" s="316" t="str">
        <f ca="1">IF(ISERROR(OFFSET('HARGA SATUAN'!$D$6,MATCH(RAB!C79,'HARGA SATUAN'!$C$7:$C$1492,0),0)),"",OFFSET('HARGA SATUAN'!$D$6,MATCH(RAB!C79,'HARGA SATUAN'!$C$7:$C$1492,0),0))</f>
        <v/>
      </c>
      <c r="E79" s="317" t="str">
        <f ca="1">IF(B79="+","Unit",IF(ISERROR(OFFSET('HARGA SATUAN'!$E$6,MATCH(RAB!C79,'HARGA SATUAN'!$C$7:$C$1492,0),0)),"",OFFSET('HARGA SATUAN'!$E$6,MATCH(RAB!C79,'HARGA SATUAN'!$C$7:$C$1492,0),0)))</f>
        <v/>
      </c>
      <c r="F79" s="473"/>
      <c r="G79" s="318">
        <f ca="1">IF(ISERROR(OFFSET('HARGA SATUAN'!$I$6,MATCH(RAB!C79,'HARGA SATUAN'!$C$7:$C$1492,0),0)),0,OFFSET('HARGA SATUAN'!$I$6,MATCH(RAB!C79,'HARGA SATUAN'!$C$7:$C$1492,0),0))</f>
        <v>0</v>
      </c>
      <c r="H79" s="319">
        <f t="shared" ca="1" si="26"/>
        <v>0</v>
      </c>
      <c r="I79" s="319">
        <f t="shared" ca="1" si="27"/>
        <v>0</v>
      </c>
      <c r="J79" s="319">
        <f t="shared" ca="1" si="28"/>
        <v>0</v>
      </c>
      <c r="K79" s="320">
        <f t="shared" ca="1" si="29"/>
        <v>0</v>
      </c>
      <c r="L79" s="325"/>
      <c r="M79" s="325"/>
      <c r="N79" s="325"/>
      <c r="O79" s="321"/>
      <c r="P79" s="321"/>
      <c r="Q79" s="302"/>
      <c r="R79" s="294"/>
      <c r="S79" s="322"/>
      <c r="T79" s="299"/>
      <c r="U79" s="299"/>
      <c r="V79" s="299"/>
    </row>
    <row r="80" spans="1:22" s="326" customFormat="1" ht="15" hidden="1">
      <c r="A80" s="294" t="e">
        <f>IF(AND(C80=0,#REF!=0,#REF!=0),"BLANKS",1)</f>
        <v>#REF!</v>
      </c>
      <c r="B80" s="463"/>
      <c r="C80" s="464"/>
      <c r="D80" s="316" t="str">
        <f ca="1">IF(ISERROR(OFFSET('HARGA SATUAN'!$D$6,MATCH(RAB!C80,'HARGA SATUAN'!$C$7:$C$1492,0),0)),"",OFFSET('HARGA SATUAN'!$D$6,MATCH(RAB!C80,'HARGA SATUAN'!$C$7:$C$1492,0),0))</f>
        <v/>
      </c>
      <c r="E80" s="317" t="str">
        <f ca="1">IF(B80="+","Unit",IF(ISERROR(OFFSET('HARGA SATUAN'!$E$6,MATCH(RAB!C80,'HARGA SATUAN'!$C$7:$C$1492,0),0)),"",OFFSET('HARGA SATUAN'!$E$6,MATCH(RAB!C80,'HARGA SATUAN'!$C$7:$C$1492,0),0)))</f>
        <v/>
      </c>
      <c r="F80" s="473"/>
      <c r="G80" s="318">
        <f ca="1">IF(ISERROR(OFFSET('HARGA SATUAN'!$I$6,MATCH(RAB!C80,'HARGA SATUAN'!$C$7:$C$1492,0),0)),0,OFFSET('HARGA SATUAN'!$I$6,MATCH(RAB!C80,'HARGA SATUAN'!$C$7:$C$1492,0),0))</f>
        <v>0</v>
      </c>
      <c r="H80" s="319">
        <f t="shared" ca="1" si="26"/>
        <v>0</v>
      </c>
      <c r="I80" s="319">
        <f t="shared" ca="1" si="27"/>
        <v>0</v>
      </c>
      <c r="J80" s="319">
        <f t="shared" ca="1" si="28"/>
        <v>0</v>
      </c>
      <c r="K80" s="320">
        <f t="shared" ca="1" si="29"/>
        <v>0</v>
      </c>
      <c r="L80" s="325"/>
      <c r="M80" s="325"/>
      <c r="N80" s="325"/>
      <c r="O80" s="321"/>
      <c r="P80" s="321"/>
      <c r="Q80" s="302"/>
      <c r="R80" s="294"/>
      <c r="S80" s="322"/>
      <c r="T80" s="299"/>
      <c r="U80" s="299"/>
      <c r="V80" s="299"/>
    </row>
    <row r="81" spans="1:22" s="326" customFormat="1" ht="15" hidden="1">
      <c r="A81" s="294"/>
      <c r="B81" s="463"/>
      <c r="C81" s="464"/>
      <c r="D81" s="316" t="str">
        <f ca="1">IF(ISERROR(OFFSET('HARGA SATUAN'!$D$6,MATCH(RAB!C81,'HARGA SATUAN'!$C$7:$C$1492,0),0)),"",OFFSET('HARGA SATUAN'!$D$6,MATCH(RAB!C81,'HARGA SATUAN'!$C$7:$C$1492,0),0))</f>
        <v/>
      </c>
      <c r="E81" s="317" t="str">
        <f ca="1">IF(B81="+","Unit",IF(ISERROR(OFFSET('HARGA SATUAN'!$E$6,MATCH(RAB!C81,'HARGA SATUAN'!$C$7:$C$1492,0),0)),"",OFFSET('HARGA SATUAN'!$E$6,MATCH(RAB!C81,'HARGA SATUAN'!$C$7:$C$1492,0),0)))</f>
        <v/>
      </c>
      <c r="F81" s="447"/>
      <c r="G81" s="318">
        <f ca="1">IF(ISERROR(OFFSET('HARGA SATUAN'!$I$6,MATCH(RAB!C81,'HARGA SATUAN'!$C$7:$C$1492,0),0)),0,OFFSET('HARGA SATUAN'!$I$6,MATCH(RAB!C81,'HARGA SATUAN'!$C$7:$C$1492,0),0))</f>
        <v>0</v>
      </c>
      <c r="H81" s="319">
        <f t="shared" ca="1" si="26"/>
        <v>0</v>
      </c>
      <c r="I81" s="319">
        <f t="shared" ca="1" si="27"/>
        <v>0</v>
      </c>
      <c r="J81" s="319">
        <f t="shared" ca="1" si="28"/>
        <v>0</v>
      </c>
      <c r="K81" s="320">
        <f t="shared" ca="1" si="29"/>
        <v>0</v>
      </c>
      <c r="L81" s="325"/>
      <c r="M81" s="325"/>
      <c r="N81" s="325"/>
      <c r="O81" s="321"/>
      <c r="P81" s="321"/>
      <c r="Q81" s="302"/>
      <c r="R81" s="294"/>
      <c r="S81" s="322"/>
      <c r="T81" s="299"/>
      <c r="U81" s="299"/>
      <c r="V81" s="299"/>
    </row>
    <row r="82" spans="1:22" s="326" customFormat="1" ht="15" hidden="1">
      <c r="A82" s="294" t="e">
        <f>IF(AND(C82=0,C83=0,#REF!=0),"BLANKS",1)</f>
        <v>#REF!</v>
      </c>
      <c r="B82" s="463"/>
      <c r="C82" s="464"/>
      <c r="D82" s="316" t="str">
        <f ca="1">IF(ISERROR(OFFSET('HARGA SATUAN'!$D$6,MATCH(RAB!C82,'HARGA SATUAN'!$C$7:$C$1492,0),0)),"",OFFSET('HARGA SATUAN'!$D$6,MATCH(RAB!C82,'HARGA SATUAN'!$C$7:$C$1492,0),0))</f>
        <v/>
      </c>
      <c r="E82" s="317" t="str">
        <f ca="1">IF(B82="+","Unit",IF(ISERROR(OFFSET('HARGA SATUAN'!$E$6,MATCH(RAB!C82,'HARGA SATUAN'!$C$7:$C$1492,0),0)),"",OFFSET('HARGA SATUAN'!$E$6,MATCH(RAB!C82,'HARGA SATUAN'!$C$7:$C$1492,0),0)))</f>
        <v/>
      </c>
      <c r="F82" s="473"/>
      <c r="G82" s="318">
        <f ca="1">IF(ISERROR(OFFSET('HARGA SATUAN'!$I$6,MATCH(RAB!C82,'HARGA SATUAN'!$C$7:$C$1492,0),0)),0,OFFSET('HARGA SATUAN'!$I$6,MATCH(RAB!C82,'HARGA SATUAN'!$C$7:$C$1492,0),0))</f>
        <v>0</v>
      </c>
      <c r="H82" s="319">
        <f t="shared" ca="1" si="26"/>
        <v>0</v>
      </c>
      <c r="I82" s="319">
        <f t="shared" ca="1" si="27"/>
        <v>0</v>
      </c>
      <c r="J82" s="319">
        <f t="shared" ca="1" si="28"/>
        <v>0</v>
      </c>
      <c r="K82" s="320">
        <f t="shared" ca="1" si="29"/>
        <v>0</v>
      </c>
      <c r="L82" s="325"/>
      <c r="M82" s="325"/>
      <c r="N82" s="325"/>
      <c r="O82" s="321"/>
      <c r="P82" s="321"/>
      <c r="Q82" s="302"/>
      <c r="R82" s="294"/>
      <c r="S82" s="322"/>
      <c r="T82" s="299"/>
      <c r="U82" s="299"/>
      <c r="V82" s="299"/>
    </row>
    <row r="83" spans="1:22" s="326" customFormat="1" ht="15" hidden="1">
      <c r="A83" s="294" t="e">
        <f>IF(AND(C83=0,#REF!=0,#REF!=0),"BLANKS",1)</f>
        <v>#REF!</v>
      </c>
      <c r="B83" s="463"/>
      <c r="C83" s="464"/>
      <c r="D83" s="316" t="str">
        <f ca="1">IF(ISERROR(OFFSET('HARGA SATUAN'!$D$6,MATCH(RAB!C83,'HARGA SATUAN'!$C$7:$C$1492,0),0)),"",OFFSET('HARGA SATUAN'!$D$6,MATCH(RAB!C83,'HARGA SATUAN'!$C$7:$C$1492,0),0))</f>
        <v/>
      </c>
      <c r="E83" s="317" t="str">
        <f ca="1">IF(B83="+","Unit",IF(ISERROR(OFFSET('HARGA SATUAN'!$E$6,MATCH(RAB!C83,'HARGA SATUAN'!$C$7:$C$1492,0),0)),"",OFFSET('HARGA SATUAN'!$E$6,MATCH(RAB!C83,'HARGA SATUAN'!$C$7:$C$1492,0),0)))</f>
        <v/>
      </c>
      <c r="F83" s="447"/>
      <c r="G83" s="318">
        <f ca="1">IF(ISERROR(OFFSET('HARGA SATUAN'!$I$6,MATCH(RAB!C83,'HARGA SATUAN'!$C$7:$C$1492,0),0)),0,OFFSET('HARGA SATUAN'!$I$6,MATCH(RAB!C83,'HARGA SATUAN'!$C$7:$C$1492,0),0))</f>
        <v>0</v>
      </c>
      <c r="H83" s="319">
        <f t="shared" ca="1" si="26"/>
        <v>0</v>
      </c>
      <c r="I83" s="319">
        <f t="shared" ca="1" si="27"/>
        <v>0</v>
      </c>
      <c r="J83" s="319">
        <f t="shared" ca="1" si="28"/>
        <v>0</v>
      </c>
      <c r="K83" s="320">
        <f t="shared" ca="1" si="29"/>
        <v>0</v>
      </c>
      <c r="L83" s="325"/>
      <c r="M83" s="325"/>
      <c r="N83" s="325"/>
      <c r="O83" s="321"/>
      <c r="P83" s="321"/>
      <c r="Q83" s="302"/>
      <c r="R83" s="294"/>
      <c r="S83" s="322"/>
      <c r="T83" s="299"/>
      <c r="U83" s="299"/>
      <c r="V83" s="299"/>
    </row>
    <row r="84" spans="1:22" s="326" customFormat="1" ht="15" hidden="1">
      <c r="A84" s="294"/>
      <c r="B84" s="465"/>
      <c r="C84" s="467"/>
      <c r="D84" s="316"/>
      <c r="E84" s="317"/>
      <c r="F84" s="447"/>
      <c r="G84" s="318"/>
      <c r="H84" s="319"/>
      <c r="I84" s="319"/>
      <c r="J84" s="319"/>
      <c r="K84" s="320"/>
      <c r="L84" s="325"/>
      <c r="M84" s="325"/>
      <c r="N84" s="325"/>
      <c r="O84" s="321"/>
      <c r="P84" s="321"/>
      <c r="Q84" s="302"/>
      <c r="R84" s="294"/>
      <c r="S84" s="322"/>
      <c r="T84" s="299"/>
      <c r="U84" s="299"/>
      <c r="V84" s="299"/>
    </row>
    <row r="85" spans="1:22" s="326" customFormat="1" ht="15" hidden="1">
      <c r="A85" s="294" t="e">
        <f>IF(AND(C85=0,#REF!=0,#REF!=0),"BLANKS",1)</f>
        <v>#REF!</v>
      </c>
      <c r="B85" s="463"/>
      <c r="C85" s="464"/>
      <c r="D85" s="316" t="str">
        <f ca="1">IF(ISERROR(OFFSET('HARGA SATUAN'!$D$6,MATCH(RAB!C85,'HARGA SATUAN'!$C$7:$C$1492,0),0)),"",OFFSET('HARGA SATUAN'!$D$6,MATCH(RAB!C85,'HARGA SATUAN'!$C$7:$C$1492,0),0))</f>
        <v/>
      </c>
      <c r="E85" s="317" t="str">
        <f ca="1">IF(B85="+","Unit",IF(ISERROR(OFFSET('HARGA SATUAN'!$E$6,MATCH(RAB!C85,'HARGA SATUAN'!$C$7:$C$1492,0),0)),"",OFFSET('HARGA SATUAN'!$E$6,MATCH(RAB!C85,'HARGA SATUAN'!$C$7:$C$1492,0),0)))</f>
        <v/>
      </c>
      <c r="F85" s="447"/>
      <c r="G85" s="318">
        <f ca="1">IF(ISERROR(OFFSET('HARGA SATUAN'!$I$6,MATCH(RAB!C85,'HARGA SATUAN'!$C$7:$C$1492,0),0)),0,OFFSET('HARGA SATUAN'!$I$6,MATCH(RAB!C85,'HARGA SATUAN'!$C$7:$C$1492,0),0))</f>
        <v>0</v>
      </c>
      <c r="H85" s="319">
        <f t="shared" ref="H85:H90" ca="1" si="30">IF(OR(D85="MDU",D85="MDU-KD"),(IF($O$3="RAB NON MDU","PLN KD",G85*F85)),0)</f>
        <v>0</v>
      </c>
      <c r="I85" s="319">
        <f t="shared" ref="I85:I90" ca="1" si="31">IF(D85="HDW",G85*F85,0)</f>
        <v>0</v>
      </c>
      <c r="J85" s="319">
        <f t="shared" ref="J85:J90" ca="1" si="32">IF(D85="JASA",G85*F85,0)</f>
        <v>0</v>
      </c>
      <c r="K85" s="320">
        <f t="shared" ref="K85:K90" ca="1" si="33">SUM(H85:J85)</f>
        <v>0</v>
      </c>
      <c r="L85" s="325"/>
      <c r="M85" s="325"/>
      <c r="N85" s="325"/>
      <c r="O85" s="321"/>
      <c r="P85" s="321"/>
      <c r="Q85" s="302"/>
      <c r="R85" s="294"/>
      <c r="S85" s="322"/>
      <c r="T85" s="299"/>
      <c r="U85" s="299"/>
      <c r="V85" s="299"/>
    </row>
    <row r="86" spans="1:22" s="326" customFormat="1" ht="15" hidden="1">
      <c r="A86" s="294" t="s">
        <v>1445</v>
      </c>
      <c r="B86" s="463"/>
      <c r="C86" s="464"/>
      <c r="D86" s="316" t="str">
        <f ca="1">IF(ISERROR(OFFSET('HARGA SATUAN'!$D$6,MATCH(RAB!C86,'HARGA SATUAN'!$C$7:$C$1492,0),0)),"",OFFSET('HARGA SATUAN'!$D$6,MATCH(RAB!C86,'HARGA SATUAN'!$C$7:$C$1492,0),0))</f>
        <v/>
      </c>
      <c r="E86" s="317" t="str">
        <f ca="1">IF(B86="+","Unit",IF(ISERROR(OFFSET('HARGA SATUAN'!$E$6,MATCH(RAB!C86,'HARGA SATUAN'!$C$7:$C$1492,0),0)),"",OFFSET('HARGA SATUAN'!$E$6,MATCH(RAB!C86,'HARGA SATUAN'!$C$7:$C$1492,0),0)))</f>
        <v/>
      </c>
      <c r="F86" s="447"/>
      <c r="G86" s="318">
        <f ca="1">IF(ISERROR(OFFSET('HARGA SATUAN'!$I$6,MATCH(RAB!C86,'HARGA SATUAN'!$C$7:$C$1492,0),0)),0,OFFSET('HARGA SATUAN'!$I$6,MATCH(RAB!C86,'HARGA SATUAN'!$C$7:$C$1492,0),0))</f>
        <v>0</v>
      </c>
      <c r="H86" s="319">
        <f t="shared" ca="1" si="30"/>
        <v>0</v>
      </c>
      <c r="I86" s="319">
        <f t="shared" ca="1" si="31"/>
        <v>0</v>
      </c>
      <c r="J86" s="319">
        <f t="shared" ca="1" si="32"/>
        <v>0</v>
      </c>
      <c r="K86" s="320">
        <f t="shared" ca="1" si="33"/>
        <v>0</v>
      </c>
      <c r="L86" s="325"/>
      <c r="M86" s="325"/>
      <c r="N86" s="325"/>
      <c r="O86" s="321"/>
      <c r="P86" s="321"/>
      <c r="Q86" s="302"/>
      <c r="R86" s="294"/>
      <c r="S86" s="322"/>
      <c r="T86" s="299"/>
      <c r="U86" s="299"/>
      <c r="V86" s="299"/>
    </row>
    <row r="87" spans="1:22" s="326" customFormat="1" ht="15" hidden="1">
      <c r="A87" s="294" t="e">
        <f>IF(AND(C87=0,#REF!=0,#REF!=0),"BLANKS",1)</f>
        <v>#REF!</v>
      </c>
      <c r="B87" s="463"/>
      <c r="C87" s="464"/>
      <c r="D87" s="316" t="str">
        <f ca="1">IF(ISERROR(OFFSET('HARGA SATUAN'!$D$6,MATCH(RAB!C87,'HARGA SATUAN'!$C$7:$C$1492,0),0)),"",OFFSET('HARGA SATUAN'!$D$6,MATCH(RAB!C87,'HARGA SATUAN'!$C$7:$C$1492,0),0))</f>
        <v/>
      </c>
      <c r="E87" s="317" t="str">
        <f ca="1">IF(B87="+","Unit",IF(ISERROR(OFFSET('HARGA SATUAN'!$E$6,MATCH(RAB!C87,'HARGA SATUAN'!$C$7:$C$1492,0),0)),"",OFFSET('HARGA SATUAN'!$E$6,MATCH(RAB!C87,'HARGA SATUAN'!$C$7:$C$1492,0),0)))</f>
        <v/>
      </c>
      <c r="F87" s="447"/>
      <c r="G87" s="318">
        <f ca="1">IF(ISERROR(OFFSET('HARGA SATUAN'!$I$6,MATCH(RAB!C87,'HARGA SATUAN'!$C$7:$C$1492,0),0)),0,OFFSET('HARGA SATUAN'!$I$6,MATCH(RAB!C87,'HARGA SATUAN'!$C$7:$C$1492,0),0))</f>
        <v>0</v>
      </c>
      <c r="H87" s="319">
        <f t="shared" ca="1" si="30"/>
        <v>0</v>
      </c>
      <c r="I87" s="319">
        <f t="shared" ca="1" si="31"/>
        <v>0</v>
      </c>
      <c r="J87" s="319">
        <f t="shared" ca="1" si="32"/>
        <v>0</v>
      </c>
      <c r="K87" s="320">
        <f t="shared" ca="1" si="33"/>
        <v>0</v>
      </c>
      <c r="L87" s="325"/>
      <c r="M87" s="325"/>
      <c r="N87" s="325"/>
      <c r="O87" s="321"/>
      <c r="P87" s="321"/>
      <c r="Q87" s="302"/>
      <c r="R87" s="294"/>
      <c r="S87" s="322"/>
      <c r="T87" s="299"/>
      <c r="U87" s="299"/>
      <c r="V87" s="299"/>
    </row>
    <row r="88" spans="1:22" s="326" customFormat="1" ht="15" hidden="1">
      <c r="A88" s="294"/>
      <c r="B88" s="463"/>
      <c r="C88" s="464"/>
      <c r="D88" s="316" t="str">
        <f ca="1">IF(ISERROR(OFFSET('HARGA SATUAN'!$D$6,MATCH(RAB!C88,'HARGA SATUAN'!$C$7:$C$1492,0),0)),"",OFFSET('HARGA SATUAN'!$D$6,MATCH(RAB!C88,'HARGA SATUAN'!$C$7:$C$1492,0),0))</f>
        <v/>
      </c>
      <c r="E88" s="317" t="str">
        <f ca="1">IF(B88="+","Unit",IF(ISERROR(OFFSET('HARGA SATUAN'!$E$6,MATCH(RAB!C88,'HARGA SATUAN'!$C$7:$C$1492,0),0)),"",OFFSET('HARGA SATUAN'!$E$6,MATCH(RAB!C88,'HARGA SATUAN'!$C$7:$C$1492,0),0)))</f>
        <v/>
      </c>
      <c r="F88" s="447"/>
      <c r="G88" s="318">
        <f ca="1">IF(ISERROR(OFFSET('HARGA SATUAN'!$I$6,MATCH(RAB!C88,'HARGA SATUAN'!$C$7:$C$1492,0),0)),0,OFFSET('HARGA SATUAN'!$I$6,MATCH(RAB!C88,'HARGA SATUAN'!$C$7:$C$1492,0),0))</f>
        <v>0</v>
      </c>
      <c r="H88" s="319">
        <f t="shared" ca="1" si="30"/>
        <v>0</v>
      </c>
      <c r="I88" s="319">
        <f t="shared" ca="1" si="31"/>
        <v>0</v>
      </c>
      <c r="J88" s="319">
        <f t="shared" ca="1" si="32"/>
        <v>0</v>
      </c>
      <c r="K88" s="320">
        <f t="shared" ca="1" si="33"/>
        <v>0</v>
      </c>
      <c r="L88" s="325"/>
      <c r="M88" s="325"/>
      <c r="N88" s="325"/>
      <c r="O88" s="321"/>
      <c r="P88" s="321"/>
      <c r="Q88" s="302"/>
      <c r="R88" s="294"/>
      <c r="S88" s="322"/>
      <c r="T88" s="299"/>
      <c r="U88" s="299"/>
      <c r="V88" s="299"/>
    </row>
    <row r="89" spans="1:22" s="326" customFormat="1" ht="15" hidden="1">
      <c r="A89" s="294" t="e">
        <f>IF(AND(C89=0,C90=0,#REF!=0),"BLANKS",1)</f>
        <v>#REF!</v>
      </c>
      <c r="B89" s="463"/>
      <c r="C89" s="464"/>
      <c r="D89" s="316" t="str">
        <f ca="1">IF(ISERROR(OFFSET('HARGA SATUAN'!$D$6,MATCH(RAB!C89,'HARGA SATUAN'!$C$7:$C$1492,0),0)),"",OFFSET('HARGA SATUAN'!$D$6,MATCH(RAB!C89,'HARGA SATUAN'!$C$7:$C$1492,0),0))</f>
        <v/>
      </c>
      <c r="E89" s="317" t="str">
        <f ca="1">IF(B89="+","Unit",IF(ISERROR(OFFSET('HARGA SATUAN'!$E$6,MATCH(RAB!C89,'HARGA SATUAN'!$C$7:$C$1492,0),0)),"",OFFSET('HARGA SATUAN'!$E$6,MATCH(RAB!C89,'HARGA SATUAN'!$C$7:$C$1492,0),0)))</f>
        <v/>
      </c>
      <c r="F89" s="447"/>
      <c r="G89" s="318">
        <f ca="1">IF(ISERROR(OFFSET('HARGA SATUAN'!$I$6,MATCH(RAB!C89,'HARGA SATUAN'!$C$7:$C$1492,0),0)),0,OFFSET('HARGA SATUAN'!$I$6,MATCH(RAB!C89,'HARGA SATUAN'!$C$7:$C$1492,0),0))</f>
        <v>0</v>
      </c>
      <c r="H89" s="319">
        <f t="shared" ca="1" si="30"/>
        <v>0</v>
      </c>
      <c r="I89" s="319">
        <f t="shared" ca="1" si="31"/>
        <v>0</v>
      </c>
      <c r="J89" s="319">
        <f t="shared" ca="1" si="32"/>
        <v>0</v>
      </c>
      <c r="K89" s="320">
        <f t="shared" ca="1" si="33"/>
        <v>0</v>
      </c>
      <c r="L89" s="325"/>
      <c r="M89" s="325"/>
      <c r="N89" s="325"/>
      <c r="O89" s="321"/>
      <c r="P89" s="321"/>
      <c r="Q89" s="302"/>
      <c r="R89" s="294"/>
      <c r="S89" s="322"/>
      <c r="T89" s="299"/>
      <c r="U89" s="299"/>
      <c r="V89" s="299"/>
    </row>
    <row r="90" spans="1:22" s="326" customFormat="1" ht="15" hidden="1">
      <c r="A90" s="294" t="e">
        <f>IF(AND(C90=0,#REF!=0,#REF!=0),"BLANKS",1)</f>
        <v>#REF!</v>
      </c>
      <c r="B90" s="463"/>
      <c r="C90" s="464"/>
      <c r="D90" s="316" t="str">
        <f ca="1">IF(ISERROR(OFFSET('HARGA SATUAN'!$D$6,MATCH(RAB!C90,'HARGA SATUAN'!$C$7:$C$1492,0),0)),"",OFFSET('HARGA SATUAN'!$D$6,MATCH(RAB!C90,'HARGA SATUAN'!$C$7:$C$1492,0),0))</f>
        <v/>
      </c>
      <c r="E90" s="317" t="str">
        <f ca="1">IF(B90="+","Unit",IF(ISERROR(OFFSET('HARGA SATUAN'!$E$6,MATCH(RAB!C90,'HARGA SATUAN'!$C$7:$C$1492,0),0)),"",OFFSET('HARGA SATUAN'!$E$6,MATCH(RAB!C90,'HARGA SATUAN'!$C$7:$C$1492,0),0)))</f>
        <v/>
      </c>
      <c r="F90" s="447"/>
      <c r="G90" s="318">
        <f ca="1">IF(ISERROR(OFFSET('HARGA SATUAN'!$I$6,MATCH(RAB!C90,'HARGA SATUAN'!$C$7:$C$1492,0),0)),0,OFFSET('HARGA SATUAN'!$I$6,MATCH(RAB!C90,'HARGA SATUAN'!$C$7:$C$1492,0),0))</f>
        <v>0</v>
      </c>
      <c r="H90" s="319">
        <f t="shared" ca="1" si="30"/>
        <v>0</v>
      </c>
      <c r="I90" s="319">
        <f t="shared" ca="1" si="31"/>
        <v>0</v>
      </c>
      <c r="J90" s="319">
        <f t="shared" ca="1" si="32"/>
        <v>0</v>
      </c>
      <c r="K90" s="320">
        <f t="shared" ca="1" si="33"/>
        <v>0</v>
      </c>
      <c r="L90" s="325"/>
      <c r="M90" s="325"/>
      <c r="N90" s="325"/>
      <c r="O90" s="321"/>
      <c r="P90" s="321"/>
      <c r="Q90" s="302"/>
      <c r="R90" s="294"/>
      <c r="S90" s="322"/>
      <c r="T90" s="299"/>
      <c r="U90" s="299"/>
      <c r="V90" s="299"/>
    </row>
    <row r="91" spans="1:22" s="326" customFormat="1" ht="15" hidden="1">
      <c r="A91" s="294" t="b">
        <f ca="1">F91=G92</f>
        <v>1</v>
      </c>
      <c r="B91" s="463"/>
      <c r="C91" s="464"/>
      <c r="D91" s="316" t="str">
        <f ca="1">IF(ISERROR(OFFSET('HARGA SATUAN'!$D$6,MATCH(RAB!C91,'HARGA SATUAN'!$C$7:$C$1492,0),0)),"",OFFSET('HARGA SATUAN'!$D$6,MATCH(RAB!C91,'HARGA SATUAN'!$C$7:$C$1492,0),0))</f>
        <v/>
      </c>
      <c r="E91" s="317" t="str">
        <f ca="1">IF(B91="+","Unit",IF(ISERROR(OFFSET('HARGA SATUAN'!$E$6,MATCH(RAB!C91,'HARGA SATUAN'!$C$7:$C$1492,0),0)),"",OFFSET('HARGA SATUAN'!$E$6,MATCH(RAB!C91,'HARGA SATUAN'!$C$7:$C$1492,0),0)))</f>
        <v/>
      </c>
      <c r="F91" s="447"/>
      <c r="G91" s="318">
        <f ca="1">IF(ISERROR(OFFSET('HARGA SATUAN'!$I$6,MATCH(RAB!C91,'HARGA SATUAN'!$C$7:$C$1492,0),0)),0,OFFSET('HARGA SATUAN'!$I$6,MATCH(RAB!C91,'HARGA SATUAN'!$C$7:$C$1492,0),0))</f>
        <v>0</v>
      </c>
      <c r="H91" s="319">
        <f t="shared" ca="1" si="7"/>
        <v>0</v>
      </c>
      <c r="I91" s="319">
        <f t="shared" ca="1" si="8"/>
        <v>0</v>
      </c>
      <c r="J91" s="319">
        <f t="shared" ca="1" si="9"/>
        <v>0</v>
      </c>
      <c r="K91" s="320">
        <f t="shared" ca="1" si="10"/>
        <v>0</v>
      </c>
      <c r="L91" s="325"/>
      <c r="M91" s="325"/>
      <c r="N91" s="325"/>
      <c r="O91" s="321"/>
      <c r="P91" s="321"/>
      <c r="Q91" s="302"/>
      <c r="R91" s="294"/>
      <c r="S91" s="322"/>
      <c r="T91" s="299"/>
      <c r="U91" s="299"/>
      <c r="V91" s="299"/>
    </row>
    <row r="92" spans="1:22" s="326" customFormat="1" ht="15" hidden="1">
      <c r="A92" s="294" t="e">
        <f>IF(AND(C92=0,C93=0,#REF!=0),"BLANKS",1)</f>
        <v>#REF!</v>
      </c>
      <c r="B92" s="463"/>
      <c r="C92" s="464"/>
      <c r="D92" s="316" t="str">
        <f ca="1">IF(ISERROR(OFFSET('HARGA SATUAN'!$D$6,MATCH(RAB!C92,'HARGA SATUAN'!$C$7:$C$1492,0),0)),"",OFFSET('HARGA SATUAN'!$D$6,MATCH(RAB!C92,'HARGA SATUAN'!$C$7:$C$1492,0),0))</f>
        <v/>
      </c>
      <c r="E92" s="317" t="str">
        <f ca="1">IF(B92="+","Unit",IF(ISERROR(OFFSET('HARGA SATUAN'!$E$6,MATCH(RAB!C92,'HARGA SATUAN'!$C$7:$C$1492,0),0)),"",OFFSET('HARGA SATUAN'!$E$6,MATCH(RAB!C92,'HARGA SATUAN'!$C$7:$C$1492,0),0)))</f>
        <v/>
      </c>
      <c r="F92" s="447"/>
      <c r="G92" s="318">
        <f ca="1">IF(ISERROR(OFFSET('HARGA SATUAN'!$I$6,MATCH(RAB!C92,'HARGA SATUAN'!$C$7:$C$1492,0),0)),0,OFFSET('HARGA SATUAN'!$I$6,MATCH(RAB!C92,'HARGA SATUAN'!$C$7:$C$1492,0),0))</f>
        <v>0</v>
      </c>
      <c r="H92" s="319">
        <f t="shared" ca="1" si="7"/>
        <v>0</v>
      </c>
      <c r="I92" s="319">
        <f t="shared" ca="1" si="8"/>
        <v>0</v>
      </c>
      <c r="J92" s="319">
        <f t="shared" ca="1" si="9"/>
        <v>0</v>
      </c>
      <c r="K92" s="320">
        <f t="shared" ca="1" si="10"/>
        <v>0</v>
      </c>
      <c r="L92" s="325"/>
      <c r="M92" s="325"/>
      <c r="N92" s="325"/>
      <c r="O92" s="321"/>
      <c r="P92" s="321"/>
      <c r="Q92" s="302"/>
      <c r="R92" s="294"/>
      <c r="S92" s="322"/>
      <c r="T92" s="299"/>
      <c r="U92" s="299"/>
      <c r="V92" s="299"/>
    </row>
    <row r="93" spans="1:22" s="326" customFormat="1" ht="15" hidden="1">
      <c r="A93" s="294" t="e">
        <f>IF(AND(C93=0,#REF!=0,#REF!=0),"BLANKS",1)</f>
        <v>#REF!</v>
      </c>
      <c r="B93" s="463"/>
      <c r="C93" s="464"/>
      <c r="D93" s="316" t="str">
        <f ca="1">IF(ISERROR(OFFSET('HARGA SATUAN'!$D$6,MATCH(RAB!C93,'HARGA SATUAN'!$C$7:$C$1492,0),0)),"",OFFSET('HARGA SATUAN'!$D$6,MATCH(RAB!C93,'HARGA SATUAN'!$C$7:$C$1492,0),0))</f>
        <v/>
      </c>
      <c r="E93" s="317" t="str">
        <f ca="1">IF(B93="+","Unit",IF(ISERROR(OFFSET('HARGA SATUAN'!$E$6,MATCH(RAB!C93,'HARGA SATUAN'!$C$7:$C$1492,0),0)),"",OFFSET('HARGA SATUAN'!$E$6,MATCH(RAB!C93,'HARGA SATUAN'!$C$7:$C$1492,0),0)))</f>
        <v/>
      </c>
      <c r="F93" s="447"/>
      <c r="G93" s="318">
        <f ca="1">IF(ISERROR(OFFSET('HARGA SATUAN'!$I$6,MATCH(RAB!C93,'HARGA SATUAN'!$C$7:$C$1492,0),0)),0,OFFSET('HARGA SATUAN'!$I$6,MATCH(RAB!C93,'HARGA SATUAN'!$C$7:$C$1492,0),0))</f>
        <v>0</v>
      </c>
      <c r="H93" s="319">
        <f t="shared" ca="1" si="7"/>
        <v>0</v>
      </c>
      <c r="I93" s="319">
        <f t="shared" ca="1" si="8"/>
        <v>0</v>
      </c>
      <c r="J93" s="319">
        <f t="shared" ca="1" si="9"/>
        <v>0</v>
      </c>
      <c r="K93" s="320">
        <f t="shared" ca="1" si="10"/>
        <v>0</v>
      </c>
      <c r="L93" s="325"/>
      <c r="M93" s="325"/>
      <c r="N93" s="325"/>
      <c r="O93" s="321"/>
      <c r="P93" s="321"/>
      <c r="Q93" s="302"/>
      <c r="R93" s="294"/>
      <c r="S93" s="322"/>
      <c r="T93" s="299"/>
      <c r="U93" s="299"/>
      <c r="V93" s="299"/>
    </row>
    <row r="94" spans="1:22" s="326" customFormat="1" ht="15" hidden="1">
      <c r="A94" s="294" t="str">
        <f t="shared" ref="A94" si="34">IF(AND(C94=0,C95=0,C96=0),"BLANKS",1)</f>
        <v>BLANKS</v>
      </c>
      <c r="B94" s="463"/>
      <c r="C94" s="464"/>
      <c r="D94" s="316" t="str">
        <f ca="1">IF(ISERROR(OFFSET('HARGA SATUAN'!$D$6,MATCH(RAB!C94,'HARGA SATUAN'!$C$7:$C$1492,0),0)),"",OFFSET('HARGA SATUAN'!$D$6,MATCH(RAB!C94,'HARGA SATUAN'!$C$7:$C$1492,0),0))</f>
        <v/>
      </c>
      <c r="E94" s="317" t="str">
        <f ca="1">IF(B94="+","Unit",IF(ISERROR(OFFSET('HARGA SATUAN'!$E$6,MATCH(RAB!C94,'HARGA SATUAN'!$C$7:$C$1492,0),0)),"",OFFSET('HARGA SATUAN'!$E$6,MATCH(RAB!C94,'HARGA SATUAN'!$C$7:$C$1492,0),0)))</f>
        <v/>
      </c>
      <c r="F94" s="447"/>
      <c r="G94" s="318">
        <f ca="1">IF(ISERROR(OFFSET('HARGA SATUAN'!$I$6,MATCH(RAB!C94,'HARGA SATUAN'!$C$7:$C$1492,0),0)),0,OFFSET('HARGA SATUAN'!$I$6,MATCH(RAB!C94,'HARGA SATUAN'!$C$7:$C$1492,0),0))</f>
        <v>0</v>
      </c>
      <c r="H94" s="319">
        <f t="shared" ref="H94:H96" ca="1" si="35">IF(OR(D94="MDU",D94="MDU-KD"),(IF($O$3="RAB NON MDU","PLN KD",G94*F94)),0)</f>
        <v>0</v>
      </c>
      <c r="I94" s="319">
        <f t="shared" ref="I94:I96" ca="1" si="36">IF(D94="HDW",G94*F94,0)</f>
        <v>0</v>
      </c>
      <c r="J94" s="319">
        <f t="shared" ref="J94:J96" ca="1" si="37">IF(D94="JASA",G94*F94,0)</f>
        <v>0</v>
      </c>
      <c r="K94" s="320">
        <f t="shared" ref="K94:K96" ca="1" si="38">SUM(H94:J94)</f>
        <v>0</v>
      </c>
      <c r="L94" s="325"/>
      <c r="M94" s="325"/>
      <c r="N94" s="325"/>
      <c r="O94" s="321"/>
      <c r="P94" s="321"/>
      <c r="Q94" s="302"/>
      <c r="R94" s="294"/>
      <c r="S94" s="322"/>
      <c r="T94" s="299"/>
      <c r="U94" s="299"/>
      <c r="V94" s="299"/>
    </row>
    <row r="95" spans="1:22" s="326" customFormat="1" ht="15" hidden="1">
      <c r="A95" s="294" t="e">
        <f>IF(AND(C95=0,C96=0,#REF!=0),"BLANKS",1)</f>
        <v>#REF!</v>
      </c>
      <c r="B95" s="463"/>
      <c r="C95" s="464"/>
      <c r="D95" s="316" t="str">
        <f ca="1">IF(ISERROR(OFFSET('HARGA SATUAN'!$D$6,MATCH(RAB!C95,'HARGA SATUAN'!$C$7:$C$1492,0),0)),"",OFFSET('HARGA SATUAN'!$D$6,MATCH(RAB!C95,'HARGA SATUAN'!$C$7:$C$1492,0),0))</f>
        <v/>
      </c>
      <c r="E95" s="317" t="str">
        <f ca="1">IF(B95="+","Unit",IF(ISERROR(OFFSET('HARGA SATUAN'!$E$6,MATCH(RAB!C95,'HARGA SATUAN'!$C$7:$C$1492,0),0)),"",OFFSET('HARGA SATUAN'!$E$6,MATCH(RAB!C95,'HARGA SATUAN'!$C$7:$C$1492,0),0)))</f>
        <v/>
      </c>
      <c r="F95" s="447"/>
      <c r="G95" s="318">
        <f ca="1">IF(ISERROR(OFFSET('HARGA SATUAN'!$I$6,MATCH(RAB!C95,'HARGA SATUAN'!$C$7:$C$1492,0),0)),0,OFFSET('HARGA SATUAN'!$I$6,MATCH(RAB!C95,'HARGA SATUAN'!$C$7:$C$1492,0),0))</f>
        <v>0</v>
      </c>
      <c r="H95" s="319">
        <f t="shared" ca="1" si="35"/>
        <v>0</v>
      </c>
      <c r="I95" s="319">
        <f t="shared" ca="1" si="36"/>
        <v>0</v>
      </c>
      <c r="J95" s="319">
        <f t="shared" ca="1" si="37"/>
        <v>0</v>
      </c>
      <c r="K95" s="320">
        <f t="shared" ca="1" si="38"/>
        <v>0</v>
      </c>
      <c r="L95" s="325"/>
      <c r="M95" s="325"/>
      <c r="N95" s="325"/>
      <c r="O95" s="321"/>
      <c r="P95" s="321"/>
      <c r="Q95" s="302"/>
      <c r="R95" s="294"/>
      <c r="S95" s="322"/>
      <c r="T95" s="299"/>
      <c r="U95" s="299"/>
      <c r="V95" s="299"/>
    </row>
    <row r="96" spans="1:22" s="326" customFormat="1" ht="15" hidden="1">
      <c r="A96" s="294" t="e">
        <f>IF(AND(C96=0,#REF!=0,#REF!=0),"BLANKS",1)</f>
        <v>#REF!</v>
      </c>
      <c r="B96" s="463"/>
      <c r="C96" s="464"/>
      <c r="D96" s="316" t="str">
        <f ca="1">IF(ISERROR(OFFSET('HARGA SATUAN'!$D$6,MATCH(RAB!C96,'HARGA SATUAN'!$C$7:$C$1492,0),0)),"",OFFSET('HARGA SATUAN'!$D$6,MATCH(RAB!C96,'HARGA SATUAN'!$C$7:$C$1492,0),0))</f>
        <v/>
      </c>
      <c r="E96" s="317" t="str">
        <f ca="1">IF(B96="+","Unit",IF(ISERROR(OFFSET('HARGA SATUAN'!$E$6,MATCH(RAB!C96,'HARGA SATUAN'!$C$7:$C$1492,0),0)),"",OFFSET('HARGA SATUAN'!$E$6,MATCH(RAB!C96,'HARGA SATUAN'!$C$7:$C$1492,0),0)))</f>
        <v/>
      </c>
      <c r="F96" s="447"/>
      <c r="G96" s="318">
        <f ca="1">IF(ISERROR(OFFSET('HARGA SATUAN'!$I$6,MATCH(RAB!C96,'HARGA SATUAN'!$C$7:$C$1492,0),0)),0,OFFSET('HARGA SATUAN'!$I$6,MATCH(RAB!C96,'HARGA SATUAN'!$C$7:$C$1492,0),0))</f>
        <v>0</v>
      </c>
      <c r="H96" s="319">
        <f t="shared" ca="1" si="35"/>
        <v>0</v>
      </c>
      <c r="I96" s="319">
        <f t="shared" ca="1" si="36"/>
        <v>0</v>
      </c>
      <c r="J96" s="319">
        <f t="shared" ca="1" si="37"/>
        <v>0</v>
      </c>
      <c r="K96" s="320">
        <f t="shared" ca="1" si="38"/>
        <v>0</v>
      </c>
      <c r="L96" s="325"/>
      <c r="M96" s="325"/>
      <c r="N96" s="325"/>
      <c r="O96" s="321"/>
      <c r="P96" s="321"/>
      <c r="Q96" s="302"/>
      <c r="R96" s="294"/>
      <c r="S96" s="322"/>
      <c r="T96" s="299"/>
      <c r="U96" s="299"/>
      <c r="V96" s="299"/>
    </row>
    <row r="97" spans="1:22" s="326" customFormat="1" ht="15" hidden="1">
      <c r="A97" s="294"/>
      <c r="B97" s="463"/>
      <c r="C97" s="464"/>
      <c r="D97" s="316" t="str">
        <f ca="1">IF(ISERROR(OFFSET('HARGA SATUAN'!$D$6,MATCH(RAB!C97,'HARGA SATUAN'!$C$7:$C$1492,0),0)),"",OFFSET('HARGA SATUAN'!$D$6,MATCH(RAB!C97,'HARGA SATUAN'!$C$7:$C$1492,0),0))</f>
        <v/>
      </c>
      <c r="E97" s="317" t="str">
        <f ca="1">IF(B97="+","Unit",IF(ISERROR(OFFSET('HARGA SATUAN'!$E$6,MATCH(RAB!C97,'HARGA SATUAN'!$C$7:$C$1492,0),0)),"",OFFSET('HARGA SATUAN'!$E$6,MATCH(RAB!C97,'HARGA SATUAN'!$C$7:$C$1492,0),0)))</f>
        <v/>
      </c>
      <c r="F97" s="447"/>
      <c r="G97" s="318">
        <f ca="1">IF(ISERROR(OFFSET('HARGA SATUAN'!$I$6,MATCH(RAB!C97,'HARGA SATUAN'!$C$7:$C$1492,0),0)),0,OFFSET('HARGA SATUAN'!$I$6,MATCH(RAB!C97,'HARGA SATUAN'!$C$7:$C$1492,0),0))</f>
        <v>0</v>
      </c>
      <c r="H97" s="319">
        <f t="shared" ca="1" si="4"/>
        <v>0</v>
      </c>
      <c r="I97" s="319">
        <f t="shared" ca="1" si="5"/>
        <v>0</v>
      </c>
      <c r="J97" s="319">
        <f t="shared" ca="1" si="6"/>
        <v>0</v>
      </c>
      <c r="K97" s="320">
        <f t="shared" ca="1" si="3"/>
        <v>0</v>
      </c>
      <c r="L97" s="325"/>
      <c r="M97" s="325"/>
      <c r="N97" s="325"/>
      <c r="O97" s="321"/>
      <c r="P97" s="321"/>
      <c r="Q97" s="302"/>
      <c r="R97" s="294"/>
      <c r="S97" s="322"/>
      <c r="T97" s="299"/>
      <c r="U97" s="299"/>
      <c r="V97" s="299"/>
    </row>
    <row r="98" spans="1:22" s="326" customFormat="1" ht="15" hidden="1">
      <c r="A98" s="294" t="s">
        <v>1445</v>
      </c>
      <c r="B98" s="463"/>
      <c r="C98" s="464"/>
      <c r="D98" s="316" t="str">
        <f ca="1">IF(ISERROR(OFFSET('HARGA SATUAN'!$D$6,MATCH(RAB!C98,'HARGA SATUAN'!$C$7:$C$1492,0),0)),"",OFFSET('HARGA SATUAN'!$D$6,MATCH(RAB!C98,'HARGA SATUAN'!$C$7:$C$1492,0),0))</f>
        <v/>
      </c>
      <c r="E98" s="317" t="str">
        <f ca="1">IF(B98="+","Unit",IF(ISERROR(OFFSET('HARGA SATUAN'!$E$6,MATCH(RAB!C98,'HARGA SATUAN'!$C$7:$C$1492,0),0)),"",OFFSET('HARGA SATUAN'!$E$6,MATCH(RAB!C98,'HARGA SATUAN'!$C$7:$C$1492,0),0)))</f>
        <v/>
      </c>
      <c r="F98" s="447"/>
      <c r="G98" s="318">
        <f ca="1">IF(ISERROR(OFFSET('HARGA SATUAN'!$I$6,MATCH(RAB!C98,'HARGA SATUAN'!$C$7:$C$1492,0),0)),0,OFFSET('HARGA SATUAN'!$I$6,MATCH(RAB!C98,'HARGA SATUAN'!$C$7:$C$1492,0),0))</f>
        <v>0</v>
      </c>
      <c r="H98" s="319">
        <f t="shared" ref="H98:H123" ca="1" si="39">IF(OR(D98="MDU",D98="MDU-KD"),(IF($O$3="RAB NON MDU","PLN KD",G98*F98)),0)</f>
        <v>0</v>
      </c>
      <c r="I98" s="319">
        <f t="shared" ref="I98:I123" ca="1" si="40">IF(D98="HDW",G98*F98,0)</f>
        <v>0</v>
      </c>
      <c r="J98" s="319">
        <f t="shared" ref="J98:J123" ca="1" si="41">IF(D98="JASA",G98*F98,0)</f>
        <v>0</v>
      </c>
      <c r="K98" s="320">
        <f t="shared" ref="K98:K123" ca="1" si="42">SUM(H98:J98)</f>
        <v>0</v>
      </c>
      <c r="L98" s="325"/>
      <c r="M98" s="325"/>
      <c r="N98" s="325"/>
      <c r="O98" s="321"/>
      <c r="P98" s="321"/>
      <c r="Q98" s="302"/>
      <c r="R98" s="294"/>
      <c r="S98" s="322"/>
      <c r="T98" s="299"/>
      <c r="U98" s="299"/>
      <c r="V98" s="299"/>
    </row>
    <row r="99" spans="1:22" s="326" customFormat="1" ht="15" hidden="1">
      <c r="A99" s="294" t="e">
        <f>IF(AND(C99=0,#REF!=0,#REF!=0),"BLANKS",1)</f>
        <v>#REF!</v>
      </c>
      <c r="B99" s="463"/>
      <c r="C99" s="464"/>
      <c r="D99" s="316" t="str">
        <f ca="1">IF(ISERROR(OFFSET('HARGA SATUAN'!$D$6,MATCH(RAB!C99,'HARGA SATUAN'!$C$7:$C$1492,0),0)),"",OFFSET('HARGA SATUAN'!$D$6,MATCH(RAB!C99,'HARGA SATUAN'!$C$7:$C$1492,0),0))</f>
        <v/>
      </c>
      <c r="E99" s="317" t="str">
        <f ca="1">IF(B99="+","Unit",IF(ISERROR(OFFSET('HARGA SATUAN'!$E$6,MATCH(RAB!C99,'HARGA SATUAN'!$C$7:$C$1492,0),0)),"",OFFSET('HARGA SATUAN'!$E$6,MATCH(RAB!C99,'HARGA SATUAN'!$C$7:$C$1492,0),0)))</f>
        <v/>
      </c>
      <c r="F99" s="447"/>
      <c r="G99" s="318">
        <f ca="1">IF(ISERROR(OFFSET('HARGA SATUAN'!$I$6,MATCH(RAB!C99,'HARGA SATUAN'!$C$7:$C$1492,0),0)),0,OFFSET('HARGA SATUAN'!$I$6,MATCH(RAB!C99,'HARGA SATUAN'!$C$7:$C$1492,0),0))</f>
        <v>0</v>
      </c>
      <c r="H99" s="319">
        <f t="shared" ca="1" si="39"/>
        <v>0</v>
      </c>
      <c r="I99" s="319">
        <f t="shared" ca="1" si="40"/>
        <v>0</v>
      </c>
      <c r="J99" s="319">
        <f t="shared" ca="1" si="41"/>
        <v>0</v>
      </c>
      <c r="K99" s="320">
        <f t="shared" ca="1" si="42"/>
        <v>0</v>
      </c>
      <c r="L99" s="325"/>
      <c r="M99" s="325"/>
      <c r="N99" s="325"/>
      <c r="O99" s="321"/>
      <c r="P99" s="321"/>
      <c r="Q99" s="302"/>
      <c r="R99" s="294"/>
      <c r="S99" s="322"/>
      <c r="T99" s="299"/>
      <c r="U99" s="299"/>
      <c r="V99" s="299"/>
    </row>
    <row r="100" spans="1:22" s="326" customFormat="1" ht="15" hidden="1">
      <c r="A100" s="294" t="s">
        <v>1445</v>
      </c>
      <c r="B100" s="460"/>
      <c r="C100" s="466"/>
      <c r="D100" s="316" t="str">
        <f ca="1">IF(ISERROR(OFFSET('HARGA SATUAN'!$D$6,MATCH(RAB!C100,'HARGA SATUAN'!$C$7:$C$1492,0),0)),"",OFFSET('HARGA SATUAN'!$D$6,MATCH(RAB!C100,'HARGA SATUAN'!$C$7:$C$1492,0),0))</f>
        <v/>
      </c>
      <c r="E100" s="317" t="str">
        <f ca="1">IF(B100="+","Unit",IF(ISERROR(OFFSET('HARGA SATUAN'!$E$6,MATCH(RAB!C100,'HARGA SATUAN'!$C$7:$C$1492,0),0)),"",OFFSET('HARGA SATUAN'!$E$6,MATCH(RAB!C100,'HARGA SATUAN'!$C$7:$C$1492,0),0)))</f>
        <v/>
      </c>
      <c r="F100" s="328"/>
      <c r="G100" s="318">
        <f ca="1">IF(ISERROR(OFFSET('HARGA SATUAN'!$I$6,MATCH(RAB!C100,'HARGA SATUAN'!$C$7:$C$1492,0),0)),0,OFFSET('HARGA SATUAN'!$I$6,MATCH(RAB!C100,'HARGA SATUAN'!$C$7:$C$1492,0),0))</f>
        <v>0</v>
      </c>
      <c r="H100" s="319">
        <f t="shared" ca="1" si="39"/>
        <v>0</v>
      </c>
      <c r="I100" s="319">
        <f t="shared" ca="1" si="40"/>
        <v>0</v>
      </c>
      <c r="J100" s="319">
        <f t="shared" ca="1" si="41"/>
        <v>0</v>
      </c>
      <c r="K100" s="320">
        <f t="shared" ca="1" si="42"/>
        <v>0</v>
      </c>
      <c r="L100" s="325"/>
      <c r="M100" s="325"/>
      <c r="N100" s="325"/>
      <c r="O100" s="321"/>
      <c r="P100" s="321"/>
      <c r="Q100" s="302"/>
      <c r="R100" s="294"/>
      <c r="S100" s="322"/>
      <c r="T100" s="299"/>
      <c r="U100" s="299"/>
      <c r="V100" s="299"/>
    </row>
    <row r="101" spans="1:22" s="326" customFormat="1" ht="15" hidden="1">
      <c r="A101" s="294" t="e">
        <f>IF(AND(C101=0,#REF!=0,#REF!=0),"BLANKS",1)</f>
        <v>#REF!</v>
      </c>
      <c r="B101" s="460"/>
      <c r="C101" s="461"/>
      <c r="D101" s="316" t="str">
        <f ca="1">IF(ISERROR(OFFSET('HARGA SATUAN'!$D$6,MATCH(RAB!C101,'HARGA SATUAN'!$C$7:$C$1492,0),0)),"",OFFSET('HARGA SATUAN'!$D$6,MATCH(RAB!C101,'HARGA SATUAN'!$C$7:$C$1492,0),0))</f>
        <v/>
      </c>
      <c r="E101" s="317" t="str">
        <f ca="1">IF(B101="+","Unit",IF(ISERROR(OFFSET('HARGA SATUAN'!$E$6,MATCH(RAB!C101,'HARGA SATUAN'!$C$7:$C$1492,0),0)),"",OFFSET('HARGA SATUAN'!$E$6,MATCH(RAB!C101,'HARGA SATUAN'!$C$7:$C$1492,0),0)))</f>
        <v/>
      </c>
      <c r="F101" s="328"/>
      <c r="G101" s="318">
        <f ca="1">IF(ISERROR(OFFSET('HARGA SATUAN'!$I$6,MATCH(RAB!C101,'HARGA SATUAN'!$C$7:$C$1492,0),0)),0,OFFSET('HARGA SATUAN'!$I$6,MATCH(RAB!C101,'HARGA SATUAN'!$C$7:$C$1492,0),0))</f>
        <v>0</v>
      </c>
      <c r="H101" s="319">
        <f t="shared" ca="1" si="39"/>
        <v>0</v>
      </c>
      <c r="I101" s="319">
        <f t="shared" ca="1" si="40"/>
        <v>0</v>
      </c>
      <c r="J101" s="319">
        <f t="shared" ca="1" si="41"/>
        <v>0</v>
      </c>
      <c r="K101" s="320">
        <f t="shared" ca="1" si="42"/>
        <v>0</v>
      </c>
      <c r="L101" s="325"/>
      <c r="M101" s="325"/>
      <c r="N101" s="325"/>
      <c r="O101" s="321"/>
      <c r="P101" s="321"/>
      <c r="Q101" s="302"/>
      <c r="R101" s="294"/>
      <c r="S101" s="322"/>
      <c r="T101" s="299"/>
      <c r="U101" s="299"/>
      <c r="V101" s="299"/>
    </row>
    <row r="102" spans="1:22" s="326" customFormat="1" ht="15" hidden="1">
      <c r="A102" s="294"/>
      <c r="B102" s="460"/>
      <c r="C102" s="461"/>
      <c r="D102" s="316" t="str">
        <f ca="1">IF(ISERROR(OFFSET('HARGA SATUAN'!$D$6,MATCH(RAB!C102,'HARGA SATUAN'!$C$7:$C$1492,0),0)),"",OFFSET('HARGA SATUAN'!$D$6,MATCH(RAB!C102,'HARGA SATUAN'!$C$7:$C$1492,0),0))</f>
        <v/>
      </c>
      <c r="E102" s="317"/>
      <c r="F102" s="328"/>
      <c r="G102" s="318"/>
      <c r="H102" s="319"/>
      <c r="I102" s="319"/>
      <c r="J102" s="319"/>
      <c r="K102" s="320"/>
      <c r="L102" s="325"/>
      <c r="M102" s="325"/>
      <c r="N102" s="325"/>
      <c r="O102" s="321"/>
      <c r="P102" s="321"/>
      <c r="Q102" s="302"/>
      <c r="R102" s="294"/>
      <c r="S102" s="322"/>
      <c r="T102" s="299"/>
      <c r="U102" s="299"/>
      <c r="V102" s="299"/>
    </row>
    <row r="103" spans="1:22" s="326" customFormat="1" ht="15" hidden="1">
      <c r="A103" s="294" t="e">
        <f>IF(AND(#REF!=0,#REF!=0,#REF!=0),"BLANKS",1)</f>
        <v>#REF!</v>
      </c>
      <c r="B103" s="462"/>
      <c r="C103" s="468"/>
      <c r="D103" s="316" t="str">
        <f ca="1">IF(ISERROR(OFFSET('HARGA SATUAN'!$D$6,MATCH(RAB!C103,'HARGA SATUAN'!$C$7:$C$1492,0),0)),"",OFFSET('HARGA SATUAN'!$D$6,MATCH(RAB!C103,'HARGA SATUAN'!$C$7:$C$1492,0),0))</f>
        <v/>
      </c>
      <c r="E103" s="317" t="str">
        <f ca="1">IF(B103="+","Unit",IF(ISERROR(OFFSET('HARGA SATUAN'!$E$6,MATCH(RAB!C103,'HARGA SATUAN'!$C$7:$C$1492,0),0)),"",OFFSET('HARGA SATUAN'!$E$6,MATCH(RAB!C103,'HARGA SATUAN'!$C$7:$C$1492,0),0)))</f>
        <v/>
      </c>
      <c r="F103" s="328"/>
      <c r="G103" s="318">
        <f ca="1">IF(ISERROR(OFFSET('HARGA SATUAN'!$I$6,MATCH(RAB!C103,'HARGA SATUAN'!$C$7:$C$1492,0),0)),0,OFFSET('HARGA SATUAN'!$I$6,MATCH(RAB!C103,'HARGA SATUAN'!$C$7:$C$1492,0),0))</f>
        <v>0</v>
      </c>
      <c r="H103" s="319">
        <f t="shared" ca="1" si="39"/>
        <v>0</v>
      </c>
      <c r="I103" s="319">
        <f t="shared" ca="1" si="40"/>
        <v>0</v>
      </c>
      <c r="J103" s="319">
        <f t="shared" ca="1" si="41"/>
        <v>0</v>
      </c>
      <c r="K103" s="320">
        <f t="shared" ca="1" si="42"/>
        <v>0</v>
      </c>
      <c r="L103" s="325"/>
      <c r="M103" s="325"/>
      <c r="N103" s="325"/>
      <c r="O103" s="321"/>
      <c r="P103" s="321"/>
      <c r="Q103" s="302"/>
      <c r="R103" s="294"/>
      <c r="S103" s="322"/>
      <c r="T103" s="299"/>
      <c r="U103" s="299"/>
      <c r="V103" s="299"/>
    </row>
    <row r="104" spans="1:22" s="326" customFormat="1" ht="15" hidden="1">
      <c r="A104" s="294" t="e">
        <f>IF(AND(#REF!=0,#REF!=0,#REF!=0),"BLANKS",1)</f>
        <v>#REF!</v>
      </c>
      <c r="B104" s="469"/>
      <c r="C104" s="470"/>
      <c r="D104" s="316" t="str">
        <f ca="1">IF(ISERROR(OFFSET('HARGA SATUAN'!$D$6,MATCH(RAB!C104,'HARGA SATUAN'!$C$7:$C$1492,0),0)),"",OFFSET('HARGA SATUAN'!$D$6,MATCH(RAB!C104,'HARGA SATUAN'!$C$7:$C$1492,0),0))</f>
        <v/>
      </c>
      <c r="E104" s="317" t="str">
        <f ca="1">IF(B104="+","Unit",IF(ISERROR(OFFSET('HARGA SATUAN'!$E$6,MATCH(RAB!C104,'HARGA SATUAN'!$C$7:$C$1492,0),0)),"",OFFSET('HARGA SATUAN'!$E$6,MATCH(RAB!C104,'HARGA SATUAN'!$C$7:$C$1492,0),0)))</f>
        <v/>
      </c>
      <c r="F104" s="473"/>
      <c r="G104" s="318">
        <f ca="1">IF(ISERROR(OFFSET('HARGA SATUAN'!$I$6,MATCH(RAB!C104,'HARGA SATUAN'!$C$7:$C$1492,0),0)),0,OFFSET('HARGA SATUAN'!$I$6,MATCH(RAB!C104,'HARGA SATUAN'!$C$7:$C$1492,0),0))</f>
        <v>0</v>
      </c>
      <c r="H104" s="319">
        <f t="shared" ca="1" si="39"/>
        <v>0</v>
      </c>
      <c r="I104" s="319">
        <f t="shared" ca="1" si="40"/>
        <v>0</v>
      </c>
      <c r="J104" s="319">
        <f t="shared" ca="1" si="41"/>
        <v>0</v>
      </c>
      <c r="K104" s="320">
        <f t="shared" ca="1" si="42"/>
        <v>0</v>
      </c>
      <c r="L104" s="325"/>
      <c r="M104" s="325"/>
      <c r="N104" s="325"/>
      <c r="O104" s="321"/>
      <c r="P104" s="321"/>
      <c r="Q104" s="302"/>
      <c r="R104" s="294"/>
      <c r="S104" s="322"/>
      <c r="T104" s="299"/>
      <c r="U104" s="299"/>
      <c r="V104" s="299"/>
    </row>
    <row r="105" spans="1:22" s="326" customFormat="1" ht="15" hidden="1">
      <c r="A105" s="294"/>
      <c r="B105" s="463"/>
      <c r="C105" s="461"/>
      <c r="D105" s="316" t="str">
        <f ca="1">IF(ISERROR(OFFSET('HARGA SATUAN'!$D$6,MATCH(RAB!C105,'HARGA SATUAN'!$C$7:$C$1492,0),0)),"",OFFSET('HARGA SATUAN'!$D$6,MATCH(RAB!C105,'HARGA SATUAN'!$C$7:$C$1492,0),0))</f>
        <v/>
      </c>
      <c r="E105" s="317" t="str">
        <f ca="1">IF(B105="+","Unit",IF(ISERROR(OFFSET('HARGA SATUAN'!$E$6,MATCH(RAB!C105,'HARGA SATUAN'!$C$7:$C$1492,0),0)),"",OFFSET('HARGA SATUAN'!$E$6,MATCH(RAB!C105,'HARGA SATUAN'!$C$7:$C$1492,0),0)))</f>
        <v/>
      </c>
      <c r="F105" s="473"/>
      <c r="G105" s="318">
        <f ca="1">IF(ISERROR(OFFSET('HARGA SATUAN'!$I$6,MATCH(RAB!C105,'HARGA SATUAN'!$C$7:$C$1492,0),0)),0,OFFSET('HARGA SATUAN'!$I$6,MATCH(RAB!C105,'HARGA SATUAN'!$C$7:$C$1492,0),0))</f>
        <v>0</v>
      </c>
      <c r="H105" s="319">
        <f t="shared" ca="1" si="39"/>
        <v>0</v>
      </c>
      <c r="I105" s="319">
        <f t="shared" ca="1" si="40"/>
        <v>0</v>
      </c>
      <c r="J105" s="319">
        <f t="shared" ca="1" si="41"/>
        <v>0</v>
      </c>
      <c r="K105" s="320">
        <f t="shared" ca="1" si="42"/>
        <v>0</v>
      </c>
      <c r="L105" s="325"/>
      <c r="M105" s="325"/>
      <c r="N105" s="325"/>
      <c r="O105" s="321"/>
      <c r="P105" s="321"/>
      <c r="Q105" s="302"/>
      <c r="R105" s="294"/>
      <c r="S105" s="322"/>
      <c r="T105" s="299"/>
      <c r="U105" s="299"/>
      <c r="V105" s="299"/>
    </row>
    <row r="106" spans="1:22" s="326" customFormat="1" ht="15" hidden="1">
      <c r="A106" s="294">
        <f>IF(AND(C124=0,C125=0,C126=0),"BLANKS",1)</f>
        <v>1</v>
      </c>
      <c r="B106" s="463"/>
      <c r="C106" s="471"/>
      <c r="D106" s="316" t="str">
        <f ca="1">IF(ISERROR(OFFSET('HARGA SATUAN'!$D$6,MATCH(RAB!C106,'HARGA SATUAN'!$C$7:$C$1492,0),0)),"",OFFSET('HARGA SATUAN'!$D$6,MATCH(RAB!C106,'HARGA SATUAN'!$C$7:$C$1492,0),0))</f>
        <v/>
      </c>
      <c r="E106" s="317" t="str">
        <f ca="1">IF(B106="+","Unit",IF(ISERROR(OFFSET('HARGA SATUAN'!$E$6,MATCH(RAB!C106,'HARGA SATUAN'!$C$7:$C$1492,0),0)),"",OFFSET('HARGA SATUAN'!$E$6,MATCH(RAB!C106,'HARGA SATUAN'!$C$7:$C$1492,0),0)))</f>
        <v/>
      </c>
      <c r="F106" s="473"/>
      <c r="G106" s="318">
        <f ca="1">IF(ISERROR(OFFSET('HARGA SATUAN'!$I$6,MATCH(RAB!C106,'HARGA SATUAN'!$C$7:$C$1492,0),0)),0,OFFSET('HARGA SATUAN'!$I$6,MATCH(RAB!C106,'HARGA SATUAN'!$C$7:$C$1492,0),0))</f>
        <v>0</v>
      </c>
      <c r="H106" s="319">
        <f t="shared" ca="1" si="39"/>
        <v>0</v>
      </c>
      <c r="I106" s="319">
        <f t="shared" ca="1" si="40"/>
        <v>0</v>
      </c>
      <c r="J106" s="319">
        <f t="shared" ca="1" si="41"/>
        <v>0</v>
      </c>
      <c r="K106" s="320">
        <f t="shared" ca="1" si="42"/>
        <v>0</v>
      </c>
      <c r="L106" s="325"/>
      <c r="M106" s="325"/>
      <c r="N106" s="325"/>
      <c r="O106" s="302"/>
      <c r="P106" s="302"/>
      <c r="Q106" s="302"/>
      <c r="R106" s="294"/>
      <c r="S106" s="322"/>
      <c r="T106" s="299"/>
      <c r="U106" s="299"/>
      <c r="V106" s="299"/>
    </row>
    <row r="107" spans="1:22" s="326" customFormat="1" ht="15" hidden="1">
      <c r="A107" s="294">
        <f>IF(AND(C125=0,C126=0,C127=0),"BLANKS",1)</f>
        <v>1</v>
      </c>
      <c r="B107" s="463"/>
      <c r="C107" s="471"/>
      <c r="D107" s="316" t="str">
        <f ca="1">IF(ISERROR(OFFSET('HARGA SATUAN'!$D$6,MATCH(RAB!C107,'HARGA SATUAN'!$C$7:$C$1492,0),0)),"",OFFSET('HARGA SATUAN'!$D$6,MATCH(RAB!C107,'HARGA SATUAN'!$C$7:$C$1492,0),0))</f>
        <v/>
      </c>
      <c r="E107" s="317" t="str">
        <f ca="1">IF(B107="+","Unit",IF(ISERROR(OFFSET('HARGA SATUAN'!$E$6,MATCH(RAB!C107,'HARGA SATUAN'!$C$7:$C$1492,0),0)),"",OFFSET('HARGA SATUAN'!$E$6,MATCH(RAB!C107,'HARGA SATUAN'!$C$7:$C$1492,0),0)))</f>
        <v/>
      </c>
      <c r="F107" s="473"/>
      <c r="G107" s="318">
        <f ca="1">IF(ISERROR(OFFSET('HARGA SATUAN'!$I$6,MATCH(RAB!C107,'HARGA SATUAN'!$C$7:$C$1492,0),0)),0,OFFSET('HARGA SATUAN'!$I$6,MATCH(RAB!C107,'HARGA SATUAN'!$C$7:$C$1492,0),0))</f>
        <v>0</v>
      </c>
      <c r="H107" s="319">
        <f t="shared" ca="1" si="39"/>
        <v>0</v>
      </c>
      <c r="I107" s="319">
        <f t="shared" ca="1" si="40"/>
        <v>0</v>
      </c>
      <c r="J107" s="319">
        <f t="shared" ca="1" si="41"/>
        <v>0</v>
      </c>
      <c r="K107" s="320">
        <f t="shared" ca="1" si="42"/>
        <v>0</v>
      </c>
      <c r="L107" s="325"/>
      <c r="M107" s="325"/>
      <c r="N107" s="325"/>
      <c r="O107" s="302"/>
      <c r="P107" s="302"/>
      <c r="Q107" s="302"/>
      <c r="R107" s="294"/>
      <c r="S107" s="322"/>
      <c r="T107" s="299"/>
      <c r="U107" s="299"/>
      <c r="V107" s="299"/>
    </row>
    <row r="108" spans="1:22" s="326" customFormat="1" ht="15" hidden="1">
      <c r="A108" s="294">
        <f>IF(AND(C126=0,C127=0,C128=0),"BLANKS",1)</f>
        <v>1</v>
      </c>
      <c r="B108" s="463"/>
      <c r="C108" s="461"/>
      <c r="D108" s="316" t="str">
        <f ca="1">IF(ISERROR(OFFSET('HARGA SATUAN'!$D$6,MATCH(RAB!C108,'HARGA SATUAN'!$C$7:$C$1492,0),0)),"",OFFSET('HARGA SATUAN'!$D$6,MATCH(RAB!C108,'HARGA SATUAN'!$C$7:$C$1492,0),0))</f>
        <v/>
      </c>
      <c r="E108" s="317" t="str">
        <f ca="1">IF(B108="+","Unit",IF(ISERROR(OFFSET('HARGA SATUAN'!$E$6,MATCH(RAB!C108,'HARGA SATUAN'!$C$7:$C$1492,0),0)),"",OFFSET('HARGA SATUAN'!$E$6,MATCH(RAB!C108,'HARGA SATUAN'!$C$7:$C$1492,0),0)))</f>
        <v/>
      </c>
      <c r="F108" s="473"/>
      <c r="G108" s="318">
        <f ca="1">IF(ISERROR(OFFSET('HARGA SATUAN'!$I$6,MATCH(RAB!C108,'HARGA SATUAN'!$C$7:$C$1492,0),0)),0,OFFSET('HARGA SATUAN'!$I$6,MATCH(RAB!C108,'HARGA SATUAN'!$C$7:$C$1492,0),0))</f>
        <v>0</v>
      </c>
      <c r="H108" s="319">
        <f t="shared" ca="1" si="39"/>
        <v>0</v>
      </c>
      <c r="I108" s="319">
        <f t="shared" ca="1" si="40"/>
        <v>0</v>
      </c>
      <c r="J108" s="319">
        <f t="shared" ca="1" si="41"/>
        <v>0</v>
      </c>
      <c r="K108" s="320">
        <f t="shared" ca="1" si="42"/>
        <v>0</v>
      </c>
      <c r="L108" s="325"/>
      <c r="M108" s="325"/>
      <c r="N108" s="325"/>
      <c r="O108" s="302"/>
      <c r="P108" s="302"/>
      <c r="Q108" s="302"/>
      <c r="R108" s="302"/>
      <c r="S108" s="299"/>
      <c r="T108" s="299"/>
      <c r="U108" s="299"/>
      <c r="V108" s="299"/>
    </row>
    <row r="109" spans="1:22" s="326" customFormat="1" ht="15" hidden="1" customHeight="1">
      <c r="A109" s="294"/>
      <c r="B109" s="463"/>
      <c r="C109" s="471"/>
      <c r="D109" s="316" t="str">
        <f ca="1">IF(ISERROR(OFFSET('HARGA SATUAN'!$D$6,MATCH(RAB!C109,'HARGA SATUAN'!$C$7:$C$1492,0),0)),"",OFFSET('HARGA SATUAN'!$D$6,MATCH(RAB!C109,'HARGA SATUAN'!$C$7:$C$1492,0),0))</f>
        <v/>
      </c>
      <c r="E109" s="317" t="str">
        <f ca="1">IF(B109="+","Unit",IF(ISERROR(OFFSET('HARGA SATUAN'!$E$6,MATCH(RAB!C109,'HARGA SATUAN'!$C$7:$C$1492,0),0)),"",OFFSET('HARGA SATUAN'!$E$6,MATCH(RAB!C109,'HARGA SATUAN'!$C$7:$C$1492,0),0)))</f>
        <v/>
      </c>
      <c r="F109" s="473"/>
      <c r="G109" s="318">
        <f ca="1">IF(ISERROR(OFFSET('HARGA SATUAN'!$I$6,MATCH(RAB!C109,'HARGA SATUAN'!$C$7:$C$1492,0),0)),0,OFFSET('HARGA SATUAN'!$I$6,MATCH(RAB!C109,'HARGA SATUAN'!$C$7:$C$1492,0),0))</f>
        <v>0</v>
      </c>
      <c r="H109" s="319">
        <f t="shared" ca="1" si="39"/>
        <v>0</v>
      </c>
      <c r="I109" s="319">
        <f t="shared" ca="1" si="40"/>
        <v>0</v>
      </c>
      <c r="J109" s="319">
        <f t="shared" ca="1" si="41"/>
        <v>0</v>
      </c>
      <c r="K109" s="320">
        <f t="shared" ca="1" si="42"/>
        <v>0</v>
      </c>
      <c r="L109" s="300"/>
      <c r="M109" s="325"/>
      <c r="N109" s="325"/>
      <c r="O109" s="302"/>
      <c r="P109" s="302"/>
      <c r="Q109" s="302"/>
      <c r="R109" s="302"/>
      <c r="S109" s="302"/>
    </row>
    <row r="110" spans="1:22" s="323" customFormat="1" ht="15" hidden="1">
      <c r="A110" s="294"/>
      <c r="B110" s="460"/>
      <c r="C110" s="466"/>
      <c r="D110" s="316" t="str">
        <f ca="1">IF(ISERROR(OFFSET('HARGA SATUAN'!$D$6,MATCH(RAB!C110,'HARGA SATUAN'!$C$7:$C$1492,0),0)),"",OFFSET('HARGA SATUAN'!$D$6,MATCH(RAB!C110,'HARGA SATUAN'!$C$7:$C$1492,0),0))</f>
        <v/>
      </c>
      <c r="E110" s="317" t="str">
        <f ca="1">IF(B110="+","Unit",IF(ISERROR(OFFSET('HARGA SATUAN'!$E$6,MATCH(RAB!C110,'HARGA SATUAN'!$C$7:$C$1492,0),0)),"",OFFSET('HARGA SATUAN'!$E$6,MATCH(RAB!C110,'HARGA SATUAN'!$C$7:$C$1492,0),0)))</f>
        <v/>
      </c>
      <c r="F110" s="328"/>
      <c r="G110" s="318">
        <f ca="1">IF(ISERROR(OFFSET('HARGA SATUAN'!$I$6,MATCH(RAB!C110,'HARGA SATUAN'!$C$7:$C$1492,0),0)),0,OFFSET('HARGA SATUAN'!$I$6,MATCH(RAB!C110,'HARGA SATUAN'!$C$7:$C$1492,0),0))</f>
        <v>0</v>
      </c>
      <c r="H110" s="319">
        <f t="shared" ref="H110:H112" ca="1" si="43">IF(OR(D110="MDU",D110="MDU-KD"),(IF($O$3="RAB NON MDU","PLN KD",G110*F110)),0)</f>
        <v>0</v>
      </c>
      <c r="I110" s="319">
        <f t="shared" ref="I110:I112" ca="1" si="44">IF(D110="HDW",G110*F110,0)</f>
        <v>0</v>
      </c>
      <c r="J110" s="319">
        <f t="shared" ref="J110:J112" ca="1" si="45">IF(D110="JASA",G110*F110,0)</f>
        <v>0</v>
      </c>
      <c r="K110" s="320">
        <f t="shared" ref="K110:K112" ca="1" si="46">SUM(H110:J110)</f>
        <v>0</v>
      </c>
      <c r="L110" s="300"/>
      <c r="M110" s="300"/>
      <c r="N110" s="325"/>
      <c r="O110" s="302"/>
      <c r="P110" s="302"/>
      <c r="Q110" s="361"/>
      <c r="R110" s="302"/>
      <c r="S110" s="361"/>
      <c r="T110" s="362"/>
      <c r="U110" s="362"/>
      <c r="V110" s="362"/>
    </row>
    <row r="111" spans="1:22" s="323" customFormat="1" ht="15" hidden="1">
      <c r="A111" s="294"/>
      <c r="B111" s="462"/>
      <c r="C111" s="468"/>
      <c r="D111" s="316" t="str">
        <f ca="1">IF(ISERROR(OFFSET('HARGA SATUAN'!$D$6,MATCH(RAB!C111,'HARGA SATUAN'!$C$7:$C$1492,0),0)),"",OFFSET('HARGA SATUAN'!$D$6,MATCH(RAB!C111,'HARGA SATUAN'!$C$7:$C$1492,0),0))</f>
        <v/>
      </c>
      <c r="E111" s="317" t="str">
        <f ca="1">IF(B111="+","Unit",IF(ISERROR(OFFSET('HARGA SATUAN'!$E$6,MATCH(RAB!C111,'HARGA SATUAN'!$C$7:$C$1492,0),0)),"",OFFSET('HARGA SATUAN'!$E$6,MATCH(RAB!C111,'HARGA SATUAN'!$C$7:$C$1492,0),0)))</f>
        <v/>
      </c>
      <c r="F111" s="328"/>
      <c r="G111" s="318">
        <f ca="1">IF(ISERROR(OFFSET('HARGA SATUAN'!$I$6,MATCH(RAB!C111,'HARGA SATUAN'!$C$7:$C$1492,0),0)),0,OFFSET('HARGA SATUAN'!$I$6,MATCH(RAB!C111,'HARGA SATUAN'!$C$7:$C$1492,0),0))</f>
        <v>0</v>
      </c>
      <c r="H111" s="319">
        <f t="shared" ca="1" si="43"/>
        <v>0</v>
      </c>
      <c r="I111" s="319">
        <f t="shared" ca="1" si="44"/>
        <v>0</v>
      </c>
      <c r="J111" s="319">
        <f t="shared" ca="1" si="45"/>
        <v>0</v>
      </c>
      <c r="K111" s="320">
        <f t="shared" ca="1" si="46"/>
        <v>0</v>
      </c>
      <c r="L111" s="300"/>
      <c r="M111" s="300"/>
      <c r="N111" s="325"/>
      <c r="O111" s="302"/>
      <c r="P111" s="302"/>
      <c r="Q111" s="302"/>
      <c r="R111" s="302"/>
      <c r="S111" s="302"/>
      <c r="T111" s="366"/>
      <c r="U111" s="366"/>
      <c r="V111" s="366"/>
    </row>
    <row r="112" spans="1:22" s="323" customFormat="1" ht="15" hidden="1">
      <c r="A112" s="294"/>
      <c r="B112" s="460"/>
      <c r="C112" s="472"/>
      <c r="D112" s="316" t="str">
        <f ca="1">IF(ISERROR(OFFSET('HARGA SATUAN'!$D$6,MATCH(RAB!C112,'HARGA SATUAN'!$C$7:$C$1492,0),0)),"",OFFSET('HARGA SATUAN'!$D$6,MATCH(RAB!C112,'HARGA SATUAN'!$C$7:$C$1492,0),0))</f>
        <v/>
      </c>
      <c r="E112" s="317" t="str">
        <f ca="1">IF(B112="+","Unit",IF(ISERROR(OFFSET('HARGA SATUAN'!$E$6,MATCH(RAB!C112,'HARGA SATUAN'!$C$7:$C$1492,0),0)),"",OFFSET('HARGA SATUAN'!$E$6,MATCH(RAB!C112,'HARGA SATUAN'!$C$7:$C$1492,0),0)))</f>
        <v/>
      </c>
      <c r="F112" s="328"/>
      <c r="G112" s="318">
        <f ca="1">IF(ISERROR(OFFSET('HARGA SATUAN'!$I$6,MATCH(RAB!C112,'HARGA SATUAN'!$C$7:$C$1492,0),0)),0,OFFSET('HARGA SATUAN'!$I$6,MATCH(RAB!C112,'HARGA SATUAN'!$C$7:$C$1492,0),0))</f>
        <v>0</v>
      </c>
      <c r="H112" s="319">
        <f t="shared" ca="1" si="43"/>
        <v>0</v>
      </c>
      <c r="I112" s="319">
        <f t="shared" ca="1" si="44"/>
        <v>0</v>
      </c>
      <c r="J112" s="319">
        <f t="shared" ca="1" si="45"/>
        <v>0</v>
      </c>
      <c r="K112" s="320">
        <f t="shared" ca="1" si="46"/>
        <v>0</v>
      </c>
      <c r="L112" s="300"/>
      <c r="M112" s="300"/>
      <c r="N112" s="325"/>
      <c r="O112" s="302"/>
      <c r="P112" s="302"/>
      <c r="Q112" s="302"/>
      <c r="R112" s="302"/>
      <c r="S112" s="302"/>
      <c r="T112" s="362"/>
      <c r="U112" s="362"/>
      <c r="V112" s="362"/>
    </row>
    <row r="113" spans="1:22" s="323" customFormat="1" ht="15" hidden="1">
      <c r="A113" s="294"/>
      <c r="B113" s="460"/>
      <c r="C113" s="461"/>
      <c r="D113" s="316" t="str">
        <f ca="1">IF(ISERROR(OFFSET('HARGA SATUAN'!$D$6,MATCH(RAB!C113,'HARGA SATUAN'!$C$7:$C$1492,0),0)),"",OFFSET('HARGA SATUAN'!$D$6,MATCH(RAB!C113,'HARGA SATUAN'!$C$7:$C$1492,0),0))</f>
        <v/>
      </c>
      <c r="E113" s="317" t="str">
        <f ca="1">IF(B113="+","Unit",IF(ISERROR(OFFSET('HARGA SATUAN'!$E$6,MATCH(RAB!C113,'HARGA SATUAN'!$C$7:$C$1492,0),0)),"",OFFSET('HARGA SATUAN'!$E$6,MATCH(RAB!C113,'HARGA SATUAN'!$C$7:$C$1492,0),0)))</f>
        <v/>
      </c>
      <c r="F113" s="328"/>
      <c r="G113" s="318">
        <f ca="1">IF(ISERROR(OFFSET('HARGA SATUAN'!$I$6,MATCH(RAB!C113,'HARGA SATUAN'!$C$7:$C$1492,0),0)),0,OFFSET('HARGA SATUAN'!$I$6,MATCH(RAB!C113,'HARGA SATUAN'!$C$7:$C$1492,0),0))</f>
        <v>0</v>
      </c>
      <c r="H113" s="319">
        <f t="shared" ref="H113" ca="1" si="47">IF(OR(D113="MDU",D113="MDU-KD"),(IF($O$3="RAB NON MDU","PLN KD",G113*F113)),0)</f>
        <v>0</v>
      </c>
      <c r="I113" s="319">
        <f t="shared" ref="I113" ca="1" si="48">IF(D113="HDW",G113*F113,0)</f>
        <v>0</v>
      </c>
      <c r="J113" s="319">
        <f t="shared" ref="J113" ca="1" si="49">IF(D113="JASA",G113*F113,0)</f>
        <v>0</v>
      </c>
      <c r="K113" s="320">
        <f t="shared" ref="K113" ca="1" si="50">SUM(H113:J113)</f>
        <v>0</v>
      </c>
      <c r="L113" s="369"/>
      <c r="M113" s="369"/>
      <c r="N113" s="325"/>
      <c r="O113" s="302"/>
      <c r="P113" s="302"/>
      <c r="Q113" s="302"/>
    </row>
    <row r="114" spans="1:22" s="323" customFormat="1" ht="15" hidden="1">
      <c r="A114" s="294"/>
      <c r="B114" s="334"/>
      <c r="C114" s="335"/>
      <c r="D114" s="316" t="str">
        <f ca="1">IF(ISERROR(OFFSET('HARGA SATUAN'!$D$6,MATCH(RAB!C114,'HARGA SATUAN'!$C$7:$C$1492,0),0)),"",OFFSET('HARGA SATUAN'!$D$6,MATCH(RAB!C114,'HARGA SATUAN'!$C$7:$C$1492,0),0))</f>
        <v/>
      </c>
      <c r="E114" s="317" t="str">
        <f ca="1">IF(B114="+","Unit",IF(ISERROR(OFFSET('HARGA SATUAN'!$E$6,MATCH(RAB!C114,'HARGA SATUAN'!$C$7:$C$1492,0),0)),"",OFFSET('HARGA SATUAN'!$E$6,MATCH(RAB!C114,'HARGA SATUAN'!$C$7:$C$1492,0),0)))</f>
        <v/>
      </c>
      <c r="F114" s="447"/>
      <c r="G114" s="318">
        <f ca="1">IF(ISERROR(OFFSET('HARGA SATUAN'!$I$6,MATCH(RAB!C114,'HARGA SATUAN'!$C$7:$C$1492,0),0)),0,OFFSET('HARGA SATUAN'!$I$6,MATCH(RAB!C114,'HARGA SATUAN'!$C$7:$C$1492,0),0))</f>
        <v>0</v>
      </c>
      <c r="H114" s="319">
        <f t="shared" ca="1" si="39"/>
        <v>0</v>
      </c>
      <c r="I114" s="319">
        <f t="shared" ca="1" si="40"/>
        <v>0</v>
      </c>
      <c r="J114" s="319">
        <f t="shared" ca="1" si="41"/>
        <v>0</v>
      </c>
      <c r="K114" s="320">
        <f t="shared" ca="1" si="42"/>
        <v>0</v>
      </c>
      <c r="L114" s="300"/>
      <c r="M114" s="300"/>
      <c r="N114" s="325"/>
      <c r="O114" s="302"/>
      <c r="P114" s="302"/>
      <c r="Q114" s="361"/>
      <c r="R114" s="302"/>
      <c r="S114" s="361"/>
      <c r="T114" s="362"/>
      <c r="U114" s="362"/>
      <c r="V114" s="362"/>
    </row>
    <row r="115" spans="1:22" s="323" customFormat="1" ht="15" hidden="1">
      <c r="A115" s="294"/>
      <c r="B115" s="332"/>
      <c r="C115" s="336"/>
      <c r="D115" s="316" t="str">
        <f ca="1">IF(ISERROR(OFFSET('HARGA SATUAN'!$D$6,MATCH(RAB!C115,'HARGA SATUAN'!$C$7:$C$1492,0),0)),"",OFFSET('HARGA SATUAN'!$D$6,MATCH(RAB!C115,'HARGA SATUAN'!$C$7:$C$1492,0),0))</f>
        <v/>
      </c>
      <c r="E115" s="317" t="str">
        <f ca="1">IF(B115="+","Unit",IF(ISERROR(OFFSET('HARGA SATUAN'!$E$6,MATCH(RAB!C115,'HARGA SATUAN'!$C$7:$C$1492,0),0)),"",OFFSET('HARGA SATUAN'!$E$6,MATCH(RAB!C115,'HARGA SATUAN'!$C$7:$C$1492,0),0)))</f>
        <v/>
      </c>
      <c r="F115" s="447"/>
      <c r="G115" s="318">
        <f ca="1">IF(ISERROR(OFFSET('HARGA SATUAN'!$I$6,MATCH(RAB!C115,'HARGA SATUAN'!$C$7:$C$1492,0),0)),0,OFFSET('HARGA SATUAN'!$I$6,MATCH(RAB!C115,'HARGA SATUAN'!$C$7:$C$1492,0),0))</f>
        <v>0</v>
      </c>
      <c r="H115" s="319">
        <f t="shared" ca="1" si="39"/>
        <v>0</v>
      </c>
      <c r="I115" s="319">
        <f t="shared" ca="1" si="40"/>
        <v>0</v>
      </c>
      <c r="J115" s="319">
        <f t="shared" ca="1" si="41"/>
        <v>0</v>
      </c>
      <c r="K115" s="320">
        <f t="shared" ca="1" si="42"/>
        <v>0</v>
      </c>
      <c r="L115" s="300"/>
      <c r="M115" s="300"/>
      <c r="N115" s="325"/>
      <c r="O115" s="302"/>
      <c r="P115" s="302"/>
      <c r="Q115" s="302"/>
      <c r="R115" s="302"/>
      <c r="S115" s="302"/>
      <c r="T115" s="366"/>
      <c r="U115" s="366"/>
      <c r="V115" s="366"/>
    </row>
    <row r="116" spans="1:22" s="323" customFormat="1" ht="15" hidden="1">
      <c r="A116" s="294"/>
      <c r="B116" s="329"/>
      <c r="C116" s="330"/>
      <c r="D116" s="316" t="str">
        <f ca="1">IF(ISERROR(OFFSET('HARGA SATUAN'!$D$6,MATCH(RAB!C116,'HARGA SATUAN'!$C$7:$C$1492,0),0)),"",OFFSET('HARGA SATUAN'!$D$6,MATCH(RAB!C116,'HARGA SATUAN'!$C$7:$C$1492,0),0))</f>
        <v/>
      </c>
      <c r="E116" s="317" t="str">
        <f ca="1">IF(B116="+","Unit",IF(ISERROR(OFFSET('HARGA SATUAN'!$E$6,MATCH(RAB!C116,'HARGA SATUAN'!$C$7:$C$1492,0),0)),"",OFFSET('HARGA SATUAN'!$E$6,MATCH(RAB!C116,'HARGA SATUAN'!$C$7:$C$1492,0),0)))</f>
        <v/>
      </c>
      <c r="F116" s="331"/>
      <c r="G116" s="318">
        <f ca="1">IF(ISERROR(OFFSET('HARGA SATUAN'!$I$6,MATCH(RAB!C116,'HARGA SATUAN'!$C$7:$C$1492,0),0)),0,OFFSET('HARGA SATUAN'!$I$6,MATCH(RAB!C116,'HARGA SATUAN'!$C$7:$C$1492,0),0))</f>
        <v>0</v>
      </c>
      <c r="H116" s="319">
        <f t="shared" ca="1" si="39"/>
        <v>0</v>
      </c>
      <c r="I116" s="319">
        <f t="shared" ca="1" si="40"/>
        <v>0</v>
      </c>
      <c r="J116" s="319">
        <f t="shared" ca="1" si="41"/>
        <v>0</v>
      </c>
      <c r="K116" s="320">
        <f t="shared" ca="1" si="42"/>
        <v>0</v>
      </c>
      <c r="L116" s="300"/>
      <c r="M116" s="300"/>
      <c r="N116" s="325"/>
      <c r="O116" s="302"/>
      <c r="P116" s="302"/>
      <c r="Q116" s="302"/>
      <c r="R116" s="302"/>
      <c r="S116" s="302"/>
      <c r="T116" s="362"/>
      <c r="U116" s="362"/>
      <c r="V116" s="362"/>
    </row>
    <row r="117" spans="1:22" s="323" customFormat="1" ht="15" hidden="1">
      <c r="A117" s="294"/>
      <c r="B117" s="332"/>
      <c r="C117" s="327"/>
      <c r="D117" s="316" t="str">
        <f ca="1">IF(ISERROR(OFFSET('HARGA SATUAN'!$D$6,MATCH(RAB!C117,'HARGA SATUAN'!$C$7:$C$1492,0),0)),"",OFFSET('HARGA SATUAN'!$D$6,MATCH(RAB!C117,'HARGA SATUAN'!$C$7:$C$1492,0),0))</f>
        <v/>
      </c>
      <c r="E117" s="317" t="str">
        <f ca="1">IF(B117="+","Unit",IF(ISERROR(OFFSET('HARGA SATUAN'!$E$6,MATCH(RAB!C117,'HARGA SATUAN'!$C$7:$C$1492,0),0)),"",OFFSET('HARGA SATUAN'!$E$6,MATCH(RAB!C117,'HARGA SATUAN'!$C$7:$C$1492,0),0)))</f>
        <v/>
      </c>
      <c r="F117" s="331"/>
      <c r="G117" s="318">
        <f ca="1">IF(ISERROR(OFFSET('HARGA SATUAN'!$I$6,MATCH(RAB!C117,'HARGA SATUAN'!$C$7:$C$1492,0),0)),0,OFFSET('HARGA SATUAN'!$I$6,MATCH(RAB!C117,'HARGA SATUAN'!$C$7:$C$1492,0),0))</f>
        <v>0</v>
      </c>
      <c r="H117" s="319">
        <f t="shared" ca="1" si="39"/>
        <v>0</v>
      </c>
      <c r="I117" s="319">
        <f t="shared" ca="1" si="40"/>
        <v>0</v>
      </c>
      <c r="J117" s="319">
        <f t="shared" ca="1" si="41"/>
        <v>0</v>
      </c>
      <c r="K117" s="320">
        <f t="shared" ca="1" si="42"/>
        <v>0</v>
      </c>
      <c r="L117" s="300"/>
      <c r="M117" s="300"/>
      <c r="N117" s="325"/>
      <c r="O117" s="302"/>
      <c r="P117" s="302"/>
      <c r="Q117" s="302"/>
      <c r="R117" s="302"/>
      <c r="S117" s="302"/>
      <c r="T117" s="366"/>
      <c r="U117" s="366"/>
      <c r="V117" s="366"/>
    </row>
    <row r="118" spans="1:22" s="323" customFormat="1" ht="15" hidden="1">
      <c r="A118" s="294"/>
      <c r="B118" s="329"/>
      <c r="C118" s="337"/>
      <c r="D118" s="316" t="str">
        <f ca="1">IF(ISERROR(OFFSET('HARGA SATUAN'!$D$6,MATCH(RAB!C118,'HARGA SATUAN'!$C$7:$C$1492,0),0)),"",OFFSET('HARGA SATUAN'!$D$6,MATCH(RAB!C118,'HARGA SATUAN'!$C$7:$C$1492,0),0))</f>
        <v/>
      </c>
      <c r="E118" s="317" t="str">
        <f ca="1">IF(B118="+","Unit",IF(ISERROR(OFFSET('HARGA SATUAN'!$E$6,MATCH(RAB!C118,'HARGA SATUAN'!$C$7:$C$1492,0),0)),"",OFFSET('HARGA SATUAN'!$E$6,MATCH(RAB!C118,'HARGA SATUAN'!$C$7:$C$1492,0),0)))</f>
        <v/>
      </c>
      <c r="F118" s="331"/>
      <c r="G118" s="318">
        <f ca="1">IF(ISERROR(OFFSET('HARGA SATUAN'!$I$6,MATCH(RAB!C118,'HARGA SATUAN'!$C$7:$C$1492,0),0)),0,OFFSET('HARGA SATUAN'!$I$6,MATCH(RAB!C118,'HARGA SATUAN'!$C$7:$C$1492,0),0))</f>
        <v>0</v>
      </c>
      <c r="H118" s="319">
        <f t="shared" ca="1" si="39"/>
        <v>0</v>
      </c>
      <c r="I118" s="319">
        <f t="shared" ca="1" si="40"/>
        <v>0</v>
      </c>
      <c r="J118" s="319">
        <f t="shared" ca="1" si="41"/>
        <v>0</v>
      </c>
      <c r="K118" s="320">
        <f t="shared" ca="1" si="42"/>
        <v>0</v>
      </c>
      <c r="L118" s="369" t="e">
        <f ca="1">PROPER([92]!terbilang(K130))</f>
        <v>#NAME?</v>
      </c>
      <c r="M118" s="369"/>
      <c r="N118" s="325"/>
      <c r="O118" s="302"/>
      <c r="P118" s="302"/>
      <c r="Q118" s="302"/>
    </row>
    <row r="119" spans="1:22" s="323" customFormat="1" ht="15" hidden="1">
      <c r="A119" s="294"/>
      <c r="B119" s="332"/>
      <c r="C119" s="333"/>
      <c r="D119" s="316" t="str">
        <f ca="1">IF(ISERROR(OFFSET('HARGA SATUAN'!$D$6,MATCH(RAB!C119,'HARGA SATUAN'!$C$7:$C$1492,0),0)),"",OFFSET('HARGA SATUAN'!$D$6,MATCH(RAB!C119,'HARGA SATUAN'!$C$7:$C$1492,0),0))</f>
        <v/>
      </c>
      <c r="E119" s="317" t="str">
        <f ca="1">IF(B119="+","Unit",IF(ISERROR(OFFSET('HARGA SATUAN'!$E$6,MATCH(RAB!C119,'HARGA SATUAN'!$C$7:$C$1492,0),0)),"",OFFSET('HARGA SATUAN'!$E$6,MATCH(RAB!C119,'HARGA SATUAN'!$C$7:$C$1492,0),0)))</f>
        <v/>
      </c>
      <c r="F119" s="331"/>
      <c r="G119" s="318">
        <f ca="1">IF(ISERROR(OFFSET('HARGA SATUAN'!$I$6,MATCH(RAB!C119,'HARGA SATUAN'!$C$7:$C$1492,0),0)),0,OFFSET('HARGA SATUAN'!$I$6,MATCH(RAB!C119,'HARGA SATUAN'!$C$7:$C$1492,0),0))</f>
        <v>0</v>
      </c>
      <c r="H119" s="319">
        <f t="shared" ca="1" si="39"/>
        <v>0</v>
      </c>
      <c r="I119" s="319">
        <f t="shared" ca="1" si="40"/>
        <v>0</v>
      </c>
      <c r="J119" s="319">
        <f t="shared" ca="1" si="41"/>
        <v>0</v>
      </c>
      <c r="K119" s="320">
        <f t="shared" ca="1" si="42"/>
        <v>0</v>
      </c>
      <c r="L119" s="300"/>
      <c r="M119" s="300"/>
      <c r="N119" s="325"/>
      <c r="O119" s="302"/>
      <c r="P119" s="361"/>
      <c r="Q119" s="302"/>
    </row>
    <row r="120" spans="1:22" s="323" customFormat="1" ht="15" hidden="1">
      <c r="A120" s="294"/>
      <c r="B120" s="332"/>
      <c r="C120" s="333"/>
      <c r="D120" s="316" t="str">
        <f ca="1">IF(ISERROR(OFFSET('HARGA SATUAN'!$D$6,MATCH(RAB!C120,'HARGA SATUAN'!$C$7:$C$1492,0),0)),"",OFFSET('HARGA SATUAN'!$D$6,MATCH(RAB!C120,'HARGA SATUAN'!$C$7:$C$1492,0),0))</f>
        <v/>
      </c>
      <c r="E120" s="317" t="str">
        <f ca="1">IF(B120="+","Unit",IF(ISERROR(OFFSET('HARGA SATUAN'!$E$6,MATCH(RAB!C120,'HARGA SATUAN'!$C$7:$C$1492,0),0)),"",OFFSET('HARGA SATUAN'!$E$6,MATCH(RAB!C120,'HARGA SATUAN'!$C$7:$C$1492,0),0)))</f>
        <v/>
      </c>
      <c r="F120" s="328"/>
      <c r="G120" s="318">
        <f ca="1">IF(ISERROR(OFFSET('HARGA SATUAN'!$I$6,MATCH(RAB!C120,'HARGA SATUAN'!$C$7:$C$1492,0),0)),0,OFFSET('HARGA SATUAN'!$I$6,MATCH(RAB!C120,'HARGA SATUAN'!$C$7:$C$1492,0),0))</f>
        <v>0</v>
      </c>
      <c r="H120" s="319">
        <f t="shared" ca="1" si="39"/>
        <v>0</v>
      </c>
      <c r="I120" s="319">
        <f t="shared" ca="1" si="40"/>
        <v>0</v>
      </c>
      <c r="J120" s="319">
        <f t="shared" ca="1" si="41"/>
        <v>0</v>
      </c>
      <c r="K120" s="320">
        <f t="shared" ca="1" si="42"/>
        <v>0</v>
      </c>
      <c r="L120" s="300"/>
      <c r="M120" s="300"/>
      <c r="N120" s="325"/>
      <c r="O120" s="302"/>
      <c r="P120" s="302"/>
      <c r="Q120" s="302"/>
    </row>
    <row r="121" spans="1:22" s="323" customFormat="1" ht="15" hidden="1">
      <c r="A121" s="294"/>
      <c r="B121" s="332"/>
      <c r="C121" s="327"/>
      <c r="D121" s="316" t="str">
        <f ca="1">IF(ISERROR(OFFSET('HARGA SATUAN'!$D$6,MATCH(RAB!C121,'HARGA SATUAN'!$C$7:$C$1492,0),0)),"",OFFSET('HARGA SATUAN'!$D$6,MATCH(RAB!C121,'HARGA SATUAN'!$C$7:$C$1492,0),0))</f>
        <v/>
      </c>
      <c r="E121" s="317" t="str">
        <f ca="1">IF(B121="+","Unit",IF(ISERROR(OFFSET('HARGA SATUAN'!$E$6,MATCH(RAB!C121,'HARGA SATUAN'!$C$7:$C$1492,0),0)),"",OFFSET('HARGA SATUAN'!$E$6,MATCH(RAB!C121,'HARGA SATUAN'!$C$7:$C$1492,0),0)))</f>
        <v/>
      </c>
      <c r="F121" s="328"/>
      <c r="G121" s="318">
        <f ca="1">IF(ISERROR(OFFSET('HARGA SATUAN'!$I$6,MATCH(RAB!C121,'HARGA SATUAN'!$C$7:$C$1492,0),0)),0,OFFSET('HARGA SATUAN'!$I$6,MATCH(RAB!C121,'HARGA SATUAN'!$C$7:$C$1492,0),0))</f>
        <v>0</v>
      </c>
      <c r="H121" s="319">
        <f t="shared" ca="1" si="39"/>
        <v>0</v>
      </c>
      <c r="I121" s="319">
        <f t="shared" ca="1" si="40"/>
        <v>0</v>
      </c>
      <c r="J121" s="319">
        <f t="shared" ca="1" si="41"/>
        <v>0</v>
      </c>
      <c r="K121" s="320">
        <f t="shared" ca="1" si="42"/>
        <v>0</v>
      </c>
      <c r="L121" s="300"/>
      <c r="M121" s="300"/>
      <c r="N121" s="325"/>
      <c r="O121" s="302"/>
      <c r="P121" s="302"/>
      <c r="Q121" s="302"/>
    </row>
    <row r="122" spans="1:22" s="323" customFormat="1" ht="15" hidden="1">
      <c r="A122" s="294"/>
      <c r="B122" s="448"/>
      <c r="C122" s="449"/>
      <c r="D122" s="316" t="str">
        <f ca="1">IF(ISERROR(OFFSET('HARGA SATUAN'!$D$6,MATCH(RAB!C122,'HARGA SATUAN'!$C$7:$C$1492,0),0)),"",OFFSET('HARGA SATUAN'!$D$6,MATCH(RAB!C122,'HARGA SATUAN'!$C$7:$C$1492,0),0))</f>
        <v/>
      </c>
      <c r="E122" s="317" t="str">
        <f ca="1">IF(B122="+","Unit",IF(ISERROR(OFFSET('HARGA SATUAN'!$E$6,MATCH(RAB!C122,'HARGA SATUAN'!$C$7:$C$1492,0),0)),"",OFFSET('HARGA SATUAN'!$E$6,MATCH(RAB!C122,'HARGA SATUAN'!$C$7:$C$1492,0),0)))</f>
        <v/>
      </c>
      <c r="F122" s="447"/>
      <c r="G122" s="318">
        <f ca="1">IF(ISERROR(OFFSET('HARGA SATUAN'!$I$6,MATCH(RAB!C122,'HARGA SATUAN'!$C$7:$C$1492,0),0)),0,OFFSET('HARGA SATUAN'!$I$6,MATCH(RAB!C122,'HARGA SATUAN'!$C$7:$C$1492,0),0))</f>
        <v>0</v>
      </c>
      <c r="H122" s="319">
        <f t="shared" ca="1" si="39"/>
        <v>0</v>
      </c>
      <c r="I122" s="319">
        <f t="shared" ca="1" si="40"/>
        <v>0</v>
      </c>
      <c r="J122" s="319">
        <f t="shared" ca="1" si="41"/>
        <v>0</v>
      </c>
      <c r="K122" s="320">
        <f t="shared" ca="1" si="42"/>
        <v>0</v>
      </c>
      <c r="L122" s="300"/>
      <c r="M122" s="300"/>
      <c r="N122" s="325"/>
      <c r="O122" s="302"/>
      <c r="P122" s="302"/>
      <c r="Q122" s="302"/>
    </row>
    <row r="123" spans="1:22" ht="15" hidden="1">
      <c r="B123" s="338"/>
      <c r="C123" s="327"/>
      <c r="D123" s="316" t="str">
        <f ca="1">IF(ISERROR(OFFSET('HARGA SATUAN'!$D$6,MATCH(RAB!C123,'HARGA SATUAN'!$C$7:$C$1492,0),0)),"",OFFSET('HARGA SATUAN'!$D$6,MATCH(RAB!C123,'HARGA SATUAN'!$C$7:$C$1492,0),0))</f>
        <v/>
      </c>
      <c r="E123" s="317" t="str">
        <f ca="1">IF(B123="+","Unit",IF(ISERROR(OFFSET('HARGA SATUAN'!$E$6,MATCH(RAB!C123,'HARGA SATUAN'!$C$7:$C$1492,0),0)),"",OFFSET('HARGA SATUAN'!$E$6,MATCH(RAB!C123,'HARGA SATUAN'!$C$7:$C$1492,0),0)))</f>
        <v/>
      </c>
      <c r="F123" s="324"/>
      <c r="G123" s="318">
        <f ca="1">IF(ISERROR(OFFSET('HARGA SATUAN'!$I$6,MATCH(RAB!C123,'HARGA SATUAN'!$C$7:$C$1492,0),0)),0,OFFSET('HARGA SATUAN'!$I$6,MATCH(RAB!C123,'HARGA SATUAN'!$C$7:$C$1492,0),0))</f>
        <v>0</v>
      </c>
      <c r="H123" s="319">
        <f t="shared" ca="1" si="39"/>
        <v>0</v>
      </c>
      <c r="I123" s="319">
        <f t="shared" ca="1" si="40"/>
        <v>0</v>
      </c>
      <c r="J123" s="319">
        <f t="shared" ca="1" si="41"/>
        <v>0</v>
      </c>
      <c r="K123" s="320">
        <f t="shared" ca="1" si="42"/>
        <v>0</v>
      </c>
    </row>
    <row r="124" spans="1:22" ht="15">
      <c r="B124" s="339"/>
      <c r="C124" s="340" t="s">
        <v>475</v>
      </c>
      <c r="D124" s="316" t="str">
        <f ca="1">IF(ISERROR(OFFSET('HARGA SATUAN'!$D$6,MATCH(RAB!C124,'HARGA SATUAN'!$C$7:$C$1492,0),0)),"",OFFSET('HARGA SATUAN'!$D$6,MATCH(RAB!C124,'HARGA SATUAN'!$C$7:$C$1492,0),0))</f>
        <v/>
      </c>
      <c r="E124" s="317" t="str">
        <f ca="1">IF(B124="+","Unit",IF(ISERROR(OFFSET('HARGA SATUAN'!$E$6,MATCH(RAB!C124,'HARGA SATUAN'!$C$7:$C$1492,0),0)),"",OFFSET('HARGA SATUAN'!$E$6,MATCH(RAB!C124,'HARGA SATUAN'!$C$7:$C$1492,0),0)))</f>
        <v/>
      </c>
      <c r="F124" s="341"/>
      <c r="G124" s="318">
        <f ca="1">IF(ISERROR(OFFSET('HARGA SATUAN'!$I$6,MATCH(RAB!C124,'HARGA SATUAN'!$C$7:$C$1492,0),0)),0,OFFSET('HARGA SATUAN'!$I$6,MATCH(RAB!C124,'HARGA SATUAN'!$C$7:$C$1492,0),0))</f>
        <v>0</v>
      </c>
      <c r="H124" s="319">
        <f t="shared" ref="H124" ca="1" si="51">IF(OR(D124="MDU",D124="MDU-KD"),(IF($O$3="RAB NON MDU","PLN KD",G124*F124)),0)</f>
        <v>0</v>
      </c>
      <c r="I124" s="319">
        <f ca="1">IF(D124="HDW",G124*F124,0)</f>
        <v>0</v>
      </c>
      <c r="J124" s="319">
        <f ca="1">IF(D124="JASA",G124*F124,0)</f>
        <v>0</v>
      </c>
      <c r="K124" s="320">
        <f ca="1">SUM(H124:J124)</f>
        <v>0</v>
      </c>
    </row>
    <row r="125" spans="1:22" ht="15">
      <c r="B125" s="342">
        <v>1</v>
      </c>
      <c r="C125" s="343" t="s">
        <v>1092</v>
      </c>
      <c r="D125" s="344" t="str">
        <f ca="1">IF(ISERROR(OFFSET('HARGA SATUAN'!$D$6,MATCH(RAB!C125,'HARGA SATUAN'!$C$7:$C$1492,0),0)),"",OFFSET('HARGA SATUAN'!$D$6,MATCH(RAB!C125,'HARGA SATUAN'!$C$7:$C$1492,0),0))</f>
        <v>JASA</v>
      </c>
      <c r="E125" s="345" t="str">
        <f ca="1">IF(ISERROR(OFFSET('HARGA SATUAN'!$E$6,MATCH(RAB!C125,'HARGA SATUAN'!$C$7:$C$1492,0),0)),"",OFFSET('HARGA SATUAN'!$E$6,MATCH(RAB!C125,'HARGA SATUAN'!$C$7:$C$1492,0),0))</f>
        <v>Lot</v>
      </c>
      <c r="F125" s="346">
        <v>1</v>
      </c>
      <c r="G125" s="347">
        <f ca="1">IF(ISERROR(OFFSET('HARGA SATUAN'!$I$6,MATCH(RAB!C125,'HARGA SATUAN'!$C$7:$C$1492,0),0)),0,OFFSET('HARGA SATUAN'!$I$6,MATCH(RAB!C125,'HARGA SATUAN'!$C$7:$C$1492,0),0))</f>
        <v>2.5000000000000001E-2</v>
      </c>
      <c r="H125" s="348"/>
      <c r="I125" s="348"/>
      <c r="J125" s="348">
        <f ca="1">SUM(K15:K123)*G125</f>
        <v>1807775.9000000001</v>
      </c>
      <c r="K125" s="349">
        <f ca="1">SUM(H125:J125)</f>
        <v>1807775.9000000001</v>
      </c>
    </row>
    <row r="126" spans="1:22" ht="15">
      <c r="B126" s="350"/>
      <c r="C126" s="351"/>
      <c r="D126" s="316" t="str">
        <f ca="1">IF(ISERROR(OFFSET('HARGA SATUAN'!$D$6,MATCH(RAB!C126,'HARGA SATUAN'!$C$7:$C$1492,0),0)),"",OFFSET('HARGA SATUAN'!$D$6,MATCH(RAB!C126,'HARGA SATUAN'!$C$7:$C$1492,0),0))</f>
        <v/>
      </c>
      <c r="E126" s="317" t="str">
        <f ca="1">IF(ISERROR(OFFSET('HARGA SATUAN'!$E$6,MATCH(RAB!C126,'HARGA SATUAN'!$C$7:$C$1492,0),0)),"",OFFSET('HARGA SATUAN'!$E$6,MATCH(RAB!C126,'HARGA SATUAN'!$C$7:$C$1492,0),0))</f>
        <v/>
      </c>
      <c r="F126" s="341"/>
      <c r="G126" s="318" t="str">
        <f ca="1">IF(ISERROR(OFFSET('HARGA SATUAN'!$I$6,MATCH(RAB!C126,'HARGA SATUAN'!$C$7:$C$1492,0),0)),"",OFFSET('HARGA SATUAN'!$I$6,MATCH(RAB!C126,'HARGA SATUAN'!$C$7:$C$1492,0),0))</f>
        <v/>
      </c>
      <c r="H126" s="319">
        <f ca="1">IF(OR(D126="MDU",D126="MDU-KD"),IF(G126="PLN",0,G126*F126),0)</f>
        <v>0</v>
      </c>
      <c r="I126" s="319">
        <f ca="1">IF(D126="HDW",IF(G126="PLN",0,G126*F126),0)</f>
        <v>0</v>
      </c>
      <c r="J126" s="319">
        <f ca="1">IF(D126="JASA",IF(G126="PLN",0,G126*F126),0)</f>
        <v>0</v>
      </c>
      <c r="K126" s="320">
        <f ca="1">SUM(H126:J126)</f>
        <v>0</v>
      </c>
    </row>
    <row r="127" spans="1:22" ht="15" thickBot="1">
      <c r="B127" s="352"/>
      <c r="C127" s="353"/>
      <c r="D127" s="354"/>
      <c r="E127" s="355"/>
      <c r="F127" s="355"/>
      <c r="G127" s="355"/>
      <c r="H127" s="356"/>
      <c r="I127" s="356"/>
      <c r="J127" s="356"/>
      <c r="K127" s="357"/>
    </row>
    <row r="128" spans="1:22">
      <c r="B128" s="358"/>
      <c r="C128" s="658" t="s">
        <v>1009</v>
      </c>
      <c r="D128" s="658"/>
      <c r="E128" s="658"/>
      <c r="F128" s="658"/>
      <c r="G128" s="359" t="s">
        <v>9</v>
      </c>
      <c r="H128" s="360">
        <f ca="1">SUM(H14:H126)</f>
        <v>62142750</v>
      </c>
      <c r="I128" s="360">
        <f ca="1">SUM(I14:I126)</f>
        <v>7938046</v>
      </c>
      <c r="J128" s="360">
        <f ca="1">SUM(J14:J126)</f>
        <v>4038015.9000000004</v>
      </c>
      <c r="K128" s="360">
        <f ca="1">SUM(K14:K126)</f>
        <v>74118811.900000006</v>
      </c>
    </row>
    <row r="129" spans="2:13">
      <c r="B129" s="363"/>
      <c r="C129" s="641" t="s">
        <v>1459</v>
      </c>
      <c r="D129" s="641"/>
      <c r="E129" s="641"/>
      <c r="F129" s="641"/>
      <c r="G129" s="364" t="s">
        <v>9</v>
      </c>
      <c r="H129" s="365">
        <f ca="1">H128*0.11</f>
        <v>6835702.5</v>
      </c>
      <c r="I129" s="365">
        <f ca="1">I128*0.11</f>
        <v>873185.06</v>
      </c>
      <c r="J129" s="365">
        <f ca="1">J128*0.11</f>
        <v>444181.74900000007</v>
      </c>
      <c r="K129" s="365">
        <f ca="1">K128*0.11</f>
        <v>8153069.3090000004</v>
      </c>
    </row>
    <row r="130" spans="2:13" ht="15" thickBot="1">
      <c r="B130" s="363"/>
      <c r="C130" s="640" t="s">
        <v>463</v>
      </c>
      <c r="D130" s="640"/>
      <c r="E130" s="640"/>
      <c r="F130" s="640"/>
      <c r="G130" s="367" t="s">
        <v>9</v>
      </c>
      <c r="H130" s="368">
        <f ca="1">SUM(H128:H129)</f>
        <v>68978452.5</v>
      </c>
      <c r="I130" s="368">
        <f ca="1">SUM(I128:I129)</f>
        <v>8811231.0600000005</v>
      </c>
      <c r="J130" s="367">
        <f ca="1">SUM(J128:J129)</f>
        <v>4482197.6490000002</v>
      </c>
      <c r="K130" s="367">
        <f ca="1">SUM(K128:K129)</f>
        <v>82271881.209000006</v>
      </c>
      <c r="M130" s="450"/>
    </row>
    <row r="131" spans="2:13">
      <c r="B131" s="642" t="str">
        <f ca="1">"Terbilang : "&amp;PROPER(IF(K130=0,"nol",IF(K130&lt;0,"minus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IF(--MID(TEXT(ABS(K130),"000000000000000"),1,3)=0,"",MID(TEXT(ABS(K130),"000000000000000"),1,1)&amp;" ratus "&amp;MID(TEXT(ABS(K130),"000000000000000"),2,1)&amp;" puluh "&amp;MID(TEXT(ABS(K130),"000000000000000"),3,1)&amp;" trilyun ")&amp; IF(--MID(TEXT(ABS(K130),"000000000000000"),4,3)=0,"",MID(TEXT(ABS(K130),"000000000000000"),4,1)&amp;" ratus "&amp;MID(TEXT(ABS(K130),"000000000000000"),5,1)&amp;" puluh "&amp;MID(TEXT(ABS(K130),"000000000000000"),6,1)&amp;" milyar ")&amp; IF(--MID(TEXT(ABS(K130),"000000000000000"),7,3)=0,"",MID(TEXT(ABS(K130),"000000000000000"),7,1)&amp;" ratus "&amp;MID(TEXT(ABS(K130),"000000000000000"),8,1)&amp;" puluh "&amp;MID(TEXT(ABS(K130),"000000000000000"),9,1)&amp;" juta ")&amp; IF(--MID(TEXT(ABS(K130),"000000000000000"),10,3)=0,"",IF(--MID(TEXT(ABS(K130),"000000000000000"),10,3)=1,"*",MID(TEXT(ABS(K130),"000000000000000"),10,1)&amp;" ratus "&amp;MID(TEXT(ABS(K130),"000000000000000"),11,1)&amp;" puluh ")&amp;MID(TEXT(ABS(K130),"000000000000000"),12,1)&amp;" ribu ")&amp; IF(--MID(TEXT(ABS(K130),"000000000000000"),13,3)=0,"",MID(TEXT(ABS(K130),"000000000000000"),13,1)&amp;" ratus "&amp;MID(TEXT(ABS(K130),"000000000000000"),14,1)&amp;" puluh "&amp;MID(TEXT(ABS(K130),"000000000000000"),15,1)),1,"satu"),2,"dua"),3,"tiga"),4,"empat"),5,"lima"),6,"enam"),7,"tujuh"),8,"delapan"),9,"sembilan"),"0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Dua Juta Dua Ratus Tujuh Puluh Satu Ribu Delapan Ratus Delapan Puluh Satu Rupiah</v>
      </c>
      <c r="C131" s="643"/>
      <c r="D131" s="643"/>
      <c r="E131" s="643"/>
      <c r="F131" s="643"/>
      <c r="G131" s="643"/>
      <c r="H131" s="643"/>
      <c r="I131" s="643"/>
      <c r="J131" s="643"/>
      <c r="K131" s="644"/>
    </row>
    <row r="132" spans="2:13">
      <c r="B132" s="645"/>
      <c r="C132" s="646"/>
      <c r="D132" s="646"/>
      <c r="E132" s="646"/>
      <c r="F132" s="646"/>
      <c r="G132" s="646"/>
      <c r="H132" s="646"/>
      <c r="I132" s="646"/>
      <c r="J132" s="646"/>
      <c r="K132" s="647"/>
    </row>
    <row r="133" spans="2:13" ht="15" thickBot="1">
      <c r="B133" s="370" t="str">
        <f>"Harga yang dipakai adalah "&amp;'HARGA SATUAN'!I5&amp;""</f>
        <v>Harga yang dipakai adalah RAB HSS 2023</v>
      </c>
      <c r="C133" s="371"/>
      <c r="D133" s="372"/>
      <c r="E133" s="372"/>
      <c r="F133" s="372"/>
      <c r="G133" s="373"/>
      <c r="H133" s="373"/>
      <c r="I133" s="373"/>
      <c r="J133" s="373"/>
      <c r="K133" s="374"/>
    </row>
    <row r="134" spans="2:13">
      <c r="C134" s="375"/>
      <c r="E134" s="377"/>
      <c r="F134" s="377"/>
      <c r="G134" s="377"/>
    </row>
    <row r="135" spans="2:13">
      <c r="C135" s="295"/>
      <c r="E135" s="377"/>
      <c r="F135" s="377"/>
      <c r="G135" s="377"/>
      <c r="H135" s="648"/>
      <c r="I135" s="648"/>
      <c r="J135" s="649"/>
      <c r="K135" s="649"/>
    </row>
    <row r="136" spans="2:13">
      <c r="C136" s="295"/>
      <c r="E136" s="377"/>
      <c r="F136" s="377"/>
      <c r="G136" s="377"/>
      <c r="H136" s="378"/>
      <c r="I136" s="639" t="s">
        <v>1640</v>
      </c>
      <c r="J136" s="639"/>
      <c r="K136" s="639"/>
    </row>
    <row r="137" spans="2:13">
      <c r="C137" s="295"/>
      <c r="E137" s="377"/>
      <c r="F137" s="377"/>
      <c r="G137" s="377"/>
      <c r="H137" s="378"/>
      <c r="I137" s="639" t="s">
        <v>1641</v>
      </c>
      <c r="J137" s="639"/>
      <c r="K137" s="639"/>
    </row>
    <row r="138" spans="2:13">
      <c r="C138" s="295"/>
      <c r="E138" s="377"/>
      <c r="F138" s="377"/>
      <c r="G138" s="377"/>
      <c r="H138" s="379"/>
      <c r="I138" s="380"/>
      <c r="J138" s="380"/>
      <c r="K138" s="380"/>
    </row>
    <row r="139" spans="2:13">
      <c r="C139" s="295"/>
      <c r="E139" s="377"/>
      <c r="F139" s="377"/>
      <c r="G139" s="377"/>
      <c r="H139" s="379"/>
      <c r="I139" s="379"/>
      <c r="J139" s="379"/>
      <c r="K139" s="379"/>
    </row>
    <row r="140" spans="2:13">
      <c r="C140" s="295"/>
      <c r="E140" s="377"/>
      <c r="F140" s="377"/>
      <c r="G140" s="377"/>
      <c r="H140" s="379"/>
      <c r="I140" s="379"/>
      <c r="J140" s="379"/>
      <c r="K140" s="379"/>
    </row>
    <row r="141" spans="2:13">
      <c r="C141" s="295"/>
      <c r="E141" s="377"/>
      <c r="F141" s="377"/>
      <c r="G141" s="377"/>
      <c r="H141" s="379"/>
      <c r="I141" s="379"/>
      <c r="J141" s="379"/>
      <c r="K141" s="379"/>
    </row>
    <row r="142" spans="2:13">
      <c r="C142" s="295"/>
      <c r="E142" s="377"/>
      <c r="F142" s="377"/>
      <c r="G142" s="377"/>
      <c r="H142" s="381"/>
      <c r="I142" s="639" t="s">
        <v>1642</v>
      </c>
      <c r="J142" s="639"/>
      <c r="K142" s="639"/>
    </row>
    <row r="143" spans="2:13">
      <c r="C143" s="375"/>
      <c r="E143" s="377"/>
      <c r="F143" s="377"/>
      <c r="G143" s="377"/>
      <c r="H143" s="379"/>
      <c r="I143" s="379"/>
      <c r="J143" s="379"/>
      <c r="K143" s="379"/>
    </row>
    <row r="144" spans="2:13">
      <c r="C144" s="375"/>
      <c r="E144" s="377"/>
      <c r="F144" s="377"/>
      <c r="G144" s="377"/>
      <c r="H144" s="379"/>
      <c r="I144" s="379"/>
      <c r="J144" s="379"/>
      <c r="K144" s="379"/>
    </row>
    <row r="145" spans="3:11">
      <c r="C145" s="375"/>
      <c r="E145" s="377"/>
      <c r="F145" s="377"/>
      <c r="G145" s="377"/>
      <c r="H145" s="379"/>
      <c r="I145" s="379"/>
      <c r="J145" s="379"/>
      <c r="K145" s="379"/>
    </row>
  </sheetData>
  <sheetProtection sort="0" autoFilter="0"/>
  <protectedRanges>
    <protectedRange sqref="B123 B71:C71 B72 B73:C76 B97:B98 B99:C99 B100 B101:C109 B122:C122 B78:C78 B79 B80:C83 B77 B85:C85 B86 B87:C90 B84" name="Range1_1"/>
    <protectedRange sqref="F123" name="Range1_1_3"/>
    <protectedRange sqref="F15" name="Range1_1_2_2"/>
    <protectedRange sqref="B116:C116 B117 B118:C121 B115 B110:C110 B113:C114 B111:B112" name="Range1_1_1"/>
    <protectedRange sqref="C112" name="Range1_1_4"/>
    <protectedRange sqref="B58:B60 B66 B35:B36 B22:C34 B17:B20 B67:C69 B61:C65 B38:C46 B70" name="Range1_1_2"/>
    <protectedRange sqref="B15:B16 C35:C36 B21:C21 C18:C20 B37:C37" name="Range1_6"/>
    <protectedRange sqref="C58:C59" name="Range1_2"/>
    <protectedRange sqref="C17" name="Range1_6_1"/>
    <protectedRange sqref="B47:C57" name="Range1_1_3_1"/>
    <protectedRange sqref="C16" name="Range1_1_2_1"/>
    <protectedRange sqref="C66" name="Range1_1_2_2_1"/>
    <protectedRange sqref="C70" name="Range1_1_2_6"/>
  </protectedRanges>
  <mergeCells count="22">
    <mergeCell ref="O3:P4"/>
    <mergeCell ref="B4:K4"/>
    <mergeCell ref="C128:F128"/>
    <mergeCell ref="B11:B13"/>
    <mergeCell ref="C11:C13"/>
    <mergeCell ref="D11:D13"/>
    <mergeCell ref="E11:E13"/>
    <mergeCell ref="F11:F13"/>
    <mergeCell ref="G11:G13"/>
    <mergeCell ref="I12:I13"/>
    <mergeCell ref="I137:K137"/>
    <mergeCell ref="I142:K142"/>
    <mergeCell ref="C130:F130"/>
    <mergeCell ref="G6:K6"/>
    <mergeCell ref="I136:K136"/>
    <mergeCell ref="C129:F129"/>
    <mergeCell ref="B131:K132"/>
    <mergeCell ref="H135:K135"/>
    <mergeCell ref="H11:K11"/>
    <mergeCell ref="H12:H13"/>
    <mergeCell ref="J12:J13"/>
    <mergeCell ref="K12:K13"/>
  </mergeCells>
  <phoneticPr fontId="133" type="noConversion"/>
  <conditionalFormatting sqref="C15:C16">
    <cfRule type="cellIs" dxfId="15" priority="7" operator="equal">
      <formula>0</formula>
    </cfRule>
  </conditionalFormatting>
  <conditionalFormatting sqref="C25">
    <cfRule type="cellIs" dxfId="14" priority="8" operator="equal">
      <formula>0</formula>
    </cfRule>
  </conditionalFormatting>
  <conditionalFormatting sqref="C58:C60">
    <cfRule type="cellIs" dxfId="13" priority="10" operator="equal">
      <formula>0</formula>
    </cfRule>
  </conditionalFormatting>
  <conditionalFormatting sqref="C63">
    <cfRule type="cellIs" dxfId="12" priority="9" operator="equal">
      <formula>0</formula>
    </cfRule>
  </conditionalFormatting>
  <conditionalFormatting sqref="C66">
    <cfRule type="cellIs" dxfId="11" priority="6" operator="equal">
      <formula>0</formula>
    </cfRule>
  </conditionalFormatting>
  <conditionalFormatting sqref="C70">
    <cfRule type="cellIs" dxfId="10" priority="5" operator="equal">
      <formula>0</formula>
    </cfRule>
  </conditionalFormatting>
  <conditionalFormatting sqref="C117">
    <cfRule type="cellIs" dxfId="9" priority="59" operator="equal">
      <formula>0</formula>
    </cfRule>
  </conditionalFormatting>
  <conditionalFormatting sqref="C121">
    <cfRule type="cellIs" dxfId="8" priority="60" operator="equal">
      <formula>0</formula>
    </cfRule>
  </conditionalFormatting>
  <conditionalFormatting sqref="C123">
    <cfRule type="cellIs" dxfId="7" priority="133" operator="equal">
      <formula>0</formula>
    </cfRule>
  </conditionalFormatting>
  <conditionalFormatting sqref="E1:E3 H12:I12 O13 H123:K127 G124:H124 E126:H126 E127:F127">
    <cfRule type="cellIs" dxfId="6" priority="936" stopIfTrue="1" operator="equal">
      <formula>0</formula>
    </cfRule>
  </conditionalFormatting>
  <conditionalFormatting sqref="E5:E113 E114:K122">
    <cfRule type="cellIs" dxfId="5" priority="18" stopIfTrue="1" operator="equal">
      <formula>0</formula>
    </cfRule>
  </conditionalFormatting>
  <conditionalFormatting sqref="E123:G125">
    <cfRule type="cellIs" dxfId="4" priority="132" stopIfTrue="1" operator="equal">
      <formula>0</formula>
    </cfRule>
  </conditionalFormatting>
  <conditionalFormatting sqref="F14:K113">
    <cfRule type="cellIs" dxfId="3" priority="1" stopIfTrue="1" operator="equal">
      <formula>0</formula>
    </cfRule>
  </conditionalFormatting>
  <conditionalFormatting sqref="G1:G13">
    <cfRule type="cellIs" dxfId="2" priority="11" stopIfTrue="1" operator="equal">
      <formula>0</formula>
    </cfRule>
  </conditionalFormatting>
  <conditionalFormatting sqref="G126:G65592 E131:E65592">
    <cfRule type="cellIs" dxfId="1" priority="70" stopIfTrue="1" operator="equal">
      <formula>0</formula>
    </cfRule>
  </conditionalFormatting>
  <conditionalFormatting sqref="S14:V108">
    <cfRule type="cellIs" dxfId="0" priority="26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22 F83:F103 C22:C24 F81 F110:F115 H14:K127 F16:F7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1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C30AC-4D97-A84F-826F-E0E6B6F28E20}">
  <sheetPr>
    <tabColor rgb="FF92D050"/>
  </sheetPr>
  <dimension ref="C1:AD55"/>
  <sheetViews>
    <sheetView showGridLines="0" view="pageBreakPreview" topLeftCell="A4" zoomScaleNormal="100" zoomScaleSheetLayoutView="100" workbookViewId="0">
      <selection activeCell="T43" sqref="T43"/>
    </sheetView>
  </sheetViews>
  <sheetFormatPr baseColWidth="10" defaultColWidth="9.1640625" defaultRowHeight="12"/>
  <cols>
    <col min="1" max="2" width="1.5" style="492" customWidth="1"/>
    <col min="3" max="3" width="7.5" style="492" customWidth="1"/>
    <col min="4" max="22" width="5.6640625" style="492" customWidth="1"/>
    <col min="23" max="23" width="6.33203125" style="492" customWidth="1"/>
    <col min="24" max="24" width="7.33203125" style="492" customWidth="1"/>
    <col min="25" max="26" width="5.6640625" style="492" customWidth="1"/>
    <col min="27" max="27" width="6.5" style="492" customWidth="1"/>
    <col min="28" max="118" width="5.6640625" style="492" customWidth="1"/>
    <col min="119" max="16384" width="9.1640625" style="492"/>
  </cols>
  <sheetData>
    <row r="1" spans="3:30" ht="13" thickBot="1"/>
    <row r="2" spans="3:30" ht="12.75" customHeight="1">
      <c r="C2" s="493"/>
      <c r="D2" s="494"/>
      <c r="E2" s="494"/>
      <c r="F2" s="494"/>
      <c r="G2" s="494"/>
      <c r="H2" s="494"/>
      <c r="I2" s="494"/>
      <c r="J2" s="494"/>
      <c r="K2" s="494"/>
      <c r="L2" s="494"/>
      <c r="M2" s="494"/>
      <c r="N2" s="494"/>
      <c r="O2" s="494"/>
      <c r="P2" s="494"/>
      <c r="Q2" s="494"/>
      <c r="R2" s="494"/>
      <c r="S2" s="494"/>
      <c r="T2" s="494"/>
      <c r="U2" s="494"/>
      <c r="V2" s="494"/>
      <c r="W2" s="730" t="s">
        <v>1440</v>
      </c>
      <c r="X2" s="731"/>
      <c r="Y2" s="731"/>
      <c r="Z2" s="731"/>
      <c r="AA2" s="731"/>
      <c r="AB2" s="731"/>
      <c r="AC2" s="731"/>
      <c r="AD2" s="732"/>
    </row>
    <row r="3" spans="3:30">
      <c r="C3" s="495"/>
      <c r="D3" s="457"/>
      <c r="E3" s="457"/>
      <c r="F3" s="458"/>
      <c r="G3" s="457"/>
      <c r="H3" s="457"/>
      <c r="I3" s="457"/>
      <c r="J3" s="457"/>
      <c r="K3" s="458"/>
      <c r="L3" s="458"/>
      <c r="W3" s="733"/>
      <c r="X3" s="734"/>
      <c r="Y3" s="734"/>
      <c r="Z3" s="734"/>
      <c r="AA3" s="734"/>
      <c r="AB3" s="734"/>
      <c r="AC3" s="734"/>
      <c r="AD3" s="735"/>
    </row>
    <row r="4" spans="3:30">
      <c r="C4" s="495"/>
      <c r="D4" s="725"/>
      <c r="E4" s="725"/>
      <c r="F4" s="459" t="s">
        <v>1612</v>
      </c>
      <c r="G4" s="726" t="s">
        <v>1613</v>
      </c>
      <c r="H4" s="727"/>
      <c r="I4" s="726" t="s">
        <v>1614</v>
      </c>
      <c r="J4" s="727"/>
      <c r="K4" s="728" t="s">
        <v>1615</v>
      </c>
      <c r="L4" s="729"/>
      <c r="W4" s="496" t="s">
        <v>988</v>
      </c>
      <c r="AD4" s="497"/>
    </row>
    <row r="5" spans="3:30">
      <c r="C5" s="495"/>
      <c r="D5" s="725" t="s">
        <v>1616</v>
      </c>
      <c r="E5" s="725"/>
      <c r="F5" s="459"/>
      <c r="G5" s="726"/>
      <c r="H5" s="727"/>
      <c r="I5" s="726"/>
      <c r="J5" s="727"/>
      <c r="K5" s="728"/>
      <c r="L5" s="729"/>
      <c r="W5" s="498" t="s">
        <v>992</v>
      </c>
      <c r="X5" s="669" t="s">
        <v>991</v>
      </c>
      <c r="Y5" s="669"/>
      <c r="Z5" s="669"/>
      <c r="AA5" s="669" t="s">
        <v>989</v>
      </c>
      <c r="AB5" s="669"/>
      <c r="AC5" s="669" t="s">
        <v>990</v>
      </c>
      <c r="AD5" s="670"/>
    </row>
    <row r="6" spans="3:30">
      <c r="C6" s="495"/>
      <c r="D6" s="725" t="s">
        <v>1617</v>
      </c>
      <c r="E6" s="725"/>
      <c r="F6" s="459"/>
      <c r="G6" s="726"/>
      <c r="H6" s="727"/>
      <c r="I6" s="726"/>
      <c r="J6" s="727"/>
      <c r="K6" s="728"/>
      <c r="L6" s="729"/>
      <c r="W6" s="498">
        <v>1</v>
      </c>
      <c r="X6" s="669" t="s">
        <v>994</v>
      </c>
      <c r="Y6" s="669"/>
      <c r="Z6" s="669"/>
      <c r="AA6" s="669"/>
      <c r="AB6" s="669"/>
      <c r="AC6" s="669"/>
      <c r="AD6" s="670"/>
    </row>
    <row r="7" spans="3:30">
      <c r="C7" s="495"/>
      <c r="W7" s="498">
        <v>2</v>
      </c>
      <c r="X7" s="669" t="s">
        <v>995</v>
      </c>
      <c r="Y7" s="669"/>
      <c r="Z7" s="669"/>
      <c r="AA7" s="669"/>
      <c r="AB7" s="669"/>
      <c r="AC7" s="669"/>
      <c r="AD7" s="670"/>
    </row>
    <row r="8" spans="3:30">
      <c r="C8" s="495"/>
      <c r="W8" s="498">
        <v>3</v>
      </c>
      <c r="X8" s="669" t="s">
        <v>996</v>
      </c>
      <c r="Y8" s="669"/>
      <c r="Z8" s="669"/>
      <c r="AA8" s="669"/>
      <c r="AB8" s="669"/>
      <c r="AC8" s="669"/>
      <c r="AD8" s="670"/>
    </row>
    <row r="9" spans="3:30">
      <c r="C9" s="495"/>
      <c r="W9" s="498">
        <v>4</v>
      </c>
      <c r="X9" s="669" t="s">
        <v>997</v>
      </c>
      <c r="Y9" s="669"/>
      <c r="Z9" s="669"/>
      <c r="AA9" s="669"/>
      <c r="AB9" s="669"/>
      <c r="AC9" s="669"/>
      <c r="AD9" s="670"/>
    </row>
    <row r="10" spans="3:30">
      <c r="C10" s="495"/>
      <c r="P10" s="500"/>
      <c r="W10" s="498">
        <v>5</v>
      </c>
      <c r="X10" s="669" t="s">
        <v>998</v>
      </c>
      <c r="Y10" s="669"/>
      <c r="Z10" s="669"/>
      <c r="AA10" s="669"/>
      <c r="AB10" s="669"/>
      <c r="AC10" s="669"/>
      <c r="AD10" s="670"/>
    </row>
    <row r="11" spans="3:30">
      <c r="C11" s="495"/>
      <c r="W11" s="498">
        <v>6</v>
      </c>
      <c r="X11" s="669" t="s">
        <v>999</v>
      </c>
      <c r="Y11" s="669"/>
      <c r="Z11" s="669"/>
      <c r="AA11" s="669"/>
      <c r="AB11" s="669"/>
      <c r="AC11" s="669"/>
      <c r="AD11" s="670"/>
    </row>
    <row r="12" spans="3:30">
      <c r="C12" s="495"/>
      <c r="W12" s="498">
        <v>7</v>
      </c>
      <c r="X12" s="669" t="s">
        <v>1000</v>
      </c>
      <c r="Y12" s="669"/>
      <c r="Z12" s="669"/>
      <c r="AA12" s="669"/>
      <c r="AB12" s="669"/>
      <c r="AC12" s="669"/>
      <c r="AD12" s="670"/>
    </row>
    <row r="13" spans="3:30" ht="12.75" customHeight="1">
      <c r="C13" s="495"/>
      <c r="Q13" s="500"/>
      <c r="W13" s="498">
        <v>8</v>
      </c>
      <c r="X13" s="669" t="s">
        <v>1001</v>
      </c>
      <c r="Y13" s="669"/>
      <c r="Z13" s="669"/>
      <c r="AA13" s="669"/>
      <c r="AB13" s="669"/>
      <c r="AC13" s="669"/>
      <c r="AD13" s="670"/>
    </row>
    <row r="14" spans="3:30">
      <c r="C14" s="495"/>
      <c r="W14" s="498">
        <v>9</v>
      </c>
      <c r="X14" s="669" t="s">
        <v>1002</v>
      </c>
      <c r="Y14" s="669"/>
      <c r="Z14" s="669"/>
      <c r="AA14" s="669"/>
      <c r="AB14" s="669"/>
      <c r="AC14" s="669"/>
      <c r="AD14" s="670"/>
    </row>
    <row r="15" spans="3:30">
      <c r="C15" s="495"/>
      <c r="W15" s="498">
        <v>10</v>
      </c>
      <c r="X15" s="669" t="s">
        <v>1011</v>
      </c>
      <c r="Y15" s="669"/>
      <c r="Z15" s="669"/>
      <c r="AA15" s="669"/>
      <c r="AB15" s="669"/>
      <c r="AC15" s="669"/>
      <c r="AD15" s="670"/>
    </row>
    <row r="16" spans="3:30">
      <c r="C16" s="495"/>
      <c r="W16" s="498">
        <v>11</v>
      </c>
      <c r="X16" s="669" t="s">
        <v>1458</v>
      </c>
      <c r="Y16" s="669"/>
      <c r="Z16" s="669"/>
      <c r="AA16" s="669"/>
      <c r="AB16" s="669"/>
      <c r="AC16" s="669"/>
      <c r="AD16" s="670"/>
    </row>
    <row r="17" spans="3:30">
      <c r="C17" s="495"/>
      <c r="S17" s="501"/>
      <c r="W17" s="498">
        <v>12</v>
      </c>
      <c r="X17" s="669" t="s">
        <v>1012</v>
      </c>
      <c r="Y17" s="669"/>
      <c r="Z17" s="669"/>
      <c r="AA17" s="669"/>
      <c r="AB17" s="669"/>
      <c r="AC17" s="669"/>
      <c r="AD17" s="670"/>
    </row>
    <row r="18" spans="3:30">
      <c r="C18" s="502"/>
      <c r="D18" s="503"/>
      <c r="E18" s="503"/>
      <c r="W18" s="498">
        <v>13</v>
      </c>
      <c r="X18" s="669"/>
      <c r="Y18" s="669"/>
      <c r="Z18" s="669"/>
      <c r="AA18" s="669"/>
      <c r="AB18" s="669"/>
      <c r="AC18" s="669"/>
      <c r="AD18" s="670"/>
    </row>
    <row r="19" spans="3:30">
      <c r="C19" s="495"/>
      <c r="W19" s="504"/>
      <c r="X19" s="714"/>
      <c r="Y19" s="714"/>
      <c r="Z19" s="714"/>
      <c r="AA19" s="714"/>
      <c r="AB19" s="714"/>
      <c r="AC19" s="714"/>
      <c r="AD19" s="715"/>
    </row>
    <row r="20" spans="3:30">
      <c r="C20" s="495"/>
      <c r="W20" s="716" t="s">
        <v>993</v>
      </c>
      <c r="X20" s="717"/>
      <c r="Y20" s="717"/>
      <c r="Z20" s="717"/>
      <c r="AA20" s="717"/>
      <c r="AB20" s="717"/>
      <c r="AC20" s="717"/>
      <c r="AD20" s="718"/>
    </row>
    <row r="21" spans="3:30">
      <c r="C21" s="495"/>
      <c r="W21" s="719" t="s">
        <v>986</v>
      </c>
      <c r="X21" s="720"/>
      <c r="Y21" s="720"/>
      <c r="Z21" s="721"/>
      <c r="AA21" s="722" t="s">
        <v>987</v>
      </c>
      <c r="AB21" s="723"/>
      <c r="AC21" s="723"/>
      <c r="AD21" s="724"/>
    </row>
    <row r="22" spans="3:30">
      <c r="C22" s="495"/>
      <c r="W22" s="694" t="s">
        <v>1444</v>
      </c>
      <c r="X22" s="695"/>
      <c r="Y22" s="505" t="s">
        <v>1059</v>
      </c>
      <c r="Z22" s="506">
        <v>3</v>
      </c>
      <c r="AA22" s="709"/>
      <c r="AB22" s="710"/>
      <c r="AC22" s="507"/>
      <c r="AD22" s="508"/>
    </row>
    <row r="23" spans="3:30">
      <c r="C23" s="495"/>
      <c r="W23" s="694" t="s">
        <v>1626</v>
      </c>
      <c r="X23" s="711"/>
      <c r="Y23" s="505" t="s">
        <v>1059</v>
      </c>
      <c r="Z23" s="506">
        <v>1</v>
      </c>
      <c r="AA23" s="707"/>
      <c r="AB23" s="708"/>
      <c r="AC23" s="507"/>
      <c r="AD23" s="508"/>
    </row>
    <row r="24" spans="3:30">
      <c r="C24" s="495"/>
      <c r="W24" s="694" t="s">
        <v>1627</v>
      </c>
      <c r="X24" s="711"/>
      <c r="Y24" s="505" t="s">
        <v>1059</v>
      </c>
      <c r="Z24" s="506">
        <v>1</v>
      </c>
      <c r="AA24" s="712"/>
      <c r="AB24" s="713"/>
      <c r="AC24" s="507"/>
      <c r="AD24" s="508"/>
    </row>
    <row r="25" spans="3:30">
      <c r="C25" s="495"/>
      <c r="W25" s="703" t="s">
        <v>1550</v>
      </c>
      <c r="X25" s="704"/>
      <c r="Y25" s="509" t="s">
        <v>1059</v>
      </c>
      <c r="Z25" s="510">
        <v>2</v>
      </c>
      <c r="AA25" s="707"/>
      <c r="AB25" s="708"/>
      <c r="AC25" s="507"/>
      <c r="AD25" s="508"/>
    </row>
    <row r="26" spans="3:30">
      <c r="C26" s="495"/>
      <c r="W26" s="703" t="s">
        <v>1548</v>
      </c>
      <c r="X26" s="704"/>
      <c r="Y26" s="505" t="s">
        <v>1059</v>
      </c>
      <c r="Z26" s="506">
        <v>2</v>
      </c>
      <c r="AA26" s="707"/>
      <c r="AB26" s="708"/>
      <c r="AC26" s="507"/>
      <c r="AD26" s="508"/>
    </row>
    <row r="27" spans="3:30">
      <c r="C27" s="495"/>
      <c r="W27" s="694" t="s">
        <v>1628</v>
      </c>
      <c r="X27" s="695"/>
      <c r="Y27" s="505" t="s">
        <v>1629</v>
      </c>
      <c r="Z27" s="506">
        <v>150</v>
      </c>
      <c r="AA27" s="696"/>
      <c r="AB27" s="697"/>
      <c r="AC27" s="507"/>
      <c r="AD27" s="508"/>
    </row>
    <row r="28" spans="3:30">
      <c r="C28" s="495"/>
      <c r="W28" s="705"/>
      <c r="X28" s="706"/>
      <c r="Y28" s="505"/>
      <c r="Z28" s="506"/>
      <c r="AA28" s="696"/>
      <c r="AB28" s="697"/>
      <c r="AC28" s="507"/>
      <c r="AD28" s="508"/>
    </row>
    <row r="29" spans="3:30">
      <c r="C29" s="495"/>
      <c r="W29" s="701"/>
      <c r="X29" s="702"/>
      <c r="Y29" s="505"/>
      <c r="Z29" s="506"/>
      <c r="AA29" s="696"/>
      <c r="AB29" s="697"/>
      <c r="AC29" s="507"/>
      <c r="AD29" s="508"/>
    </row>
    <row r="30" spans="3:30" ht="11.25" customHeight="1">
      <c r="C30" s="495"/>
      <c r="W30" s="701"/>
      <c r="X30" s="702"/>
      <c r="Y30" s="505"/>
      <c r="Z30" s="506"/>
      <c r="AA30" s="696"/>
      <c r="AB30" s="697"/>
      <c r="AC30" s="507"/>
      <c r="AD30" s="508"/>
    </row>
    <row r="31" spans="3:30">
      <c r="C31" s="495"/>
      <c r="U31" s="511"/>
      <c r="W31" s="701"/>
      <c r="X31" s="702"/>
      <c r="Y31" s="505"/>
      <c r="Z31" s="506"/>
      <c r="AA31" s="696"/>
      <c r="AB31" s="697"/>
      <c r="AC31" s="507"/>
      <c r="AD31" s="508"/>
    </row>
    <row r="32" spans="3:30">
      <c r="C32" s="495"/>
      <c r="U32" s="511"/>
      <c r="W32" s="701"/>
      <c r="X32" s="702"/>
      <c r="Y32" s="505"/>
      <c r="Z32" s="506"/>
      <c r="AA32" s="696"/>
      <c r="AB32" s="697"/>
      <c r="AC32" s="507"/>
      <c r="AD32" s="508"/>
    </row>
    <row r="33" spans="3:30">
      <c r="C33" s="495"/>
      <c r="W33" s="703"/>
      <c r="X33" s="704"/>
      <c r="Y33" s="509"/>
      <c r="Z33" s="510"/>
      <c r="AA33" s="696"/>
      <c r="AB33" s="697"/>
      <c r="AC33" s="507"/>
      <c r="AD33" s="508"/>
    </row>
    <row r="34" spans="3:30">
      <c r="C34" s="495"/>
      <c r="W34" s="694"/>
      <c r="X34" s="695"/>
      <c r="Y34" s="505"/>
      <c r="Z34" s="506"/>
      <c r="AA34" s="696"/>
      <c r="AB34" s="697"/>
      <c r="AC34" s="507"/>
      <c r="AD34" s="508"/>
    </row>
    <row r="35" spans="3:30">
      <c r="C35" s="495"/>
      <c r="W35" s="694"/>
      <c r="X35" s="695"/>
      <c r="Y35" s="505"/>
      <c r="Z35" s="506"/>
      <c r="AA35" s="696"/>
      <c r="AB35" s="697"/>
      <c r="AC35" s="507"/>
      <c r="AD35" s="508"/>
    </row>
    <row r="36" spans="3:30">
      <c r="C36" s="495"/>
      <c r="W36" s="698"/>
      <c r="X36" s="699"/>
      <c r="Y36" s="505"/>
      <c r="Z36" s="510"/>
      <c r="AA36" s="700"/>
      <c r="AB36" s="697"/>
      <c r="AC36" s="507"/>
      <c r="AD36" s="508"/>
    </row>
    <row r="37" spans="3:30" ht="12.75" customHeight="1">
      <c r="C37" s="495"/>
      <c r="W37" s="688"/>
      <c r="X37" s="689"/>
      <c r="Y37" s="505"/>
      <c r="Z37" s="510"/>
      <c r="AA37" s="690"/>
      <c r="AB37" s="691"/>
      <c r="AC37" s="514"/>
      <c r="AD37" s="515"/>
    </row>
    <row r="38" spans="3:30" ht="12.75" customHeight="1">
      <c r="C38" s="495"/>
      <c r="W38" s="688"/>
      <c r="X38" s="689"/>
      <c r="Y38" s="509"/>
      <c r="Z38" s="510"/>
      <c r="AA38" s="512"/>
      <c r="AB38" s="513"/>
      <c r="AC38" s="514"/>
      <c r="AD38" s="515"/>
    </row>
    <row r="39" spans="3:30" ht="12" customHeight="1">
      <c r="C39" s="495"/>
      <c r="W39" s="688"/>
      <c r="X39" s="689"/>
      <c r="Y39" s="509"/>
      <c r="Z39" s="516"/>
      <c r="AA39" s="683"/>
      <c r="AB39" s="684"/>
      <c r="AC39" s="514"/>
      <c r="AD39" s="515"/>
    </row>
    <row r="40" spans="3:30" ht="12" customHeight="1">
      <c r="C40" s="495"/>
      <c r="W40" s="692"/>
      <c r="X40" s="693"/>
      <c r="Y40" s="509"/>
      <c r="Z40" s="516"/>
      <c r="AA40" s="517"/>
      <c r="AB40" s="518"/>
      <c r="AC40" s="514"/>
      <c r="AD40" s="515"/>
    </row>
    <row r="41" spans="3:30" ht="12" customHeight="1">
      <c r="C41" s="495"/>
      <c r="W41" s="681"/>
      <c r="X41" s="682"/>
      <c r="Y41" s="519"/>
      <c r="Z41" s="520"/>
      <c r="AA41" s="683"/>
      <c r="AB41" s="684"/>
      <c r="AC41" s="514"/>
      <c r="AD41" s="515"/>
    </row>
    <row r="42" spans="3:30" ht="12" customHeight="1">
      <c r="C42" s="495"/>
      <c r="W42" s="685" t="s">
        <v>1630</v>
      </c>
      <c r="X42" s="686"/>
      <c r="Y42" s="686"/>
      <c r="Z42" s="686"/>
      <c r="AA42" s="686"/>
      <c r="AB42" s="686"/>
      <c r="AC42" s="686"/>
      <c r="AD42" s="687"/>
    </row>
    <row r="43" spans="3:30" ht="12" customHeight="1">
      <c r="C43" s="495"/>
      <c r="V43" s="521"/>
      <c r="W43" s="522"/>
      <c r="X43" s="523"/>
      <c r="Y43" s="523"/>
      <c r="Z43" s="523"/>
      <c r="AA43" s="523"/>
      <c r="AB43" s="523"/>
      <c r="AC43" s="523"/>
      <c r="AD43" s="524"/>
    </row>
    <row r="44" spans="3:30">
      <c r="C44" s="525"/>
      <c r="D44" s="526"/>
      <c r="E44" s="526"/>
      <c r="F44" s="526"/>
      <c r="G44" s="526"/>
      <c r="H44" s="526"/>
      <c r="I44" s="526"/>
      <c r="J44" s="526"/>
      <c r="K44" s="526"/>
      <c r="L44" s="526"/>
      <c r="M44" s="526"/>
      <c r="N44" s="526"/>
      <c r="O44" s="526"/>
      <c r="P44" s="526"/>
      <c r="Q44" s="526"/>
      <c r="R44" s="526"/>
      <c r="S44" s="526"/>
      <c r="T44" s="526"/>
      <c r="U44" s="526"/>
      <c r="V44" s="521"/>
      <c r="W44" s="667" t="s">
        <v>11</v>
      </c>
      <c r="X44" s="668"/>
      <c r="Y44" s="669"/>
      <c r="Z44" s="669"/>
      <c r="AA44" s="669"/>
      <c r="AB44" s="669"/>
      <c r="AC44" s="669"/>
      <c r="AD44" s="670"/>
    </row>
    <row r="45" spans="3:30">
      <c r="C45" s="525"/>
      <c r="D45" s="526"/>
      <c r="E45" s="526"/>
      <c r="F45" s="526"/>
      <c r="G45" s="526"/>
      <c r="H45" s="526"/>
      <c r="I45" s="526"/>
      <c r="J45" s="526"/>
      <c r="K45" s="526"/>
      <c r="L45" s="526"/>
      <c r="M45" s="526"/>
      <c r="N45" s="526"/>
      <c r="O45" s="526"/>
      <c r="P45" s="526"/>
      <c r="Q45" s="526"/>
      <c r="R45" s="526"/>
      <c r="S45" s="526"/>
      <c r="T45" s="526"/>
      <c r="U45" s="526"/>
      <c r="V45" s="521"/>
      <c r="W45" s="667" t="s">
        <v>985</v>
      </c>
      <c r="X45" s="668"/>
      <c r="Y45" s="669">
        <v>1</v>
      </c>
      <c r="Z45" s="669"/>
      <c r="AA45" s="669"/>
      <c r="AB45" s="669" t="s">
        <v>12</v>
      </c>
      <c r="AC45" s="669"/>
      <c r="AD45" s="499" t="s">
        <v>13</v>
      </c>
    </row>
    <row r="46" spans="3:30">
      <c r="C46" s="525"/>
      <c r="D46" s="526"/>
      <c r="E46" s="526"/>
      <c r="F46" s="526"/>
      <c r="G46" s="526"/>
      <c r="H46" s="526"/>
      <c r="I46" s="526"/>
      <c r="J46" s="526"/>
      <c r="K46" s="526"/>
      <c r="L46" s="526"/>
      <c r="M46" s="526"/>
      <c r="N46" s="526"/>
      <c r="O46" s="526"/>
      <c r="P46" s="526"/>
      <c r="Q46" s="526"/>
      <c r="R46" s="526"/>
      <c r="S46" s="526"/>
      <c r="T46" s="526"/>
      <c r="U46" s="526"/>
      <c r="V46" s="521"/>
      <c r="W46" s="667" t="s">
        <v>15</v>
      </c>
      <c r="X46" s="668"/>
      <c r="Y46" s="675"/>
      <c r="Z46" s="675"/>
      <c r="AA46" s="675"/>
      <c r="AB46" s="669" t="s">
        <v>16</v>
      </c>
      <c r="AC46" s="669"/>
      <c r="AD46" s="527"/>
    </row>
    <row r="47" spans="3:30">
      <c r="C47" s="525"/>
      <c r="D47" s="526"/>
      <c r="E47" s="526"/>
      <c r="F47" s="526"/>
      <c r="G47" s="526"/>
      <c r="H47" s="526"/>
      <c r="I47" s="526"/>
      <c r="J47" s="526"/>
      <c r="K47" s="526"/>
      <c r="L47" s="526"/>
      <c r="M47" s="526"/>
      <c r="N47" s="526"/>
      <c r="O47" s="526"/>
      <c r="P47" s="526"/>
      <c r="Q47" s="526"/>
      <c r="R47" s="526"/>
      <c r="S47" s="526"/>
      <c r="T47" s="526"/>
      <c r="U47" s="526"/>
      <c r="V47" s="521"/>
      <c r="W47" s="676" t="s">
        <v>17</v>
      </c>
      <c r="X47" s="676"/>
      <c r="Y47" s="676"/>
      <c r="Z47" s="676"/>
      <c r="AA47" s="676"/>
      <c r="AB47" s="676"/>
      <c r="AC47" s="676"/>
      <c r="AD47" s="677"/>
    </row>
    <row r="48" spans="3:30" ht="12.75" customHeight="1">
      <c r="C48" s="525"/>
      <c r="D48" s="526"/>
      <c r="E48" s="526"/>
      <c r="F48" s="526"/>
      <c r="G48" s="526"/>
      <c r="H48" s="526"/>
      <c r="I48" s="526"/>
      <c r="J48" s="526"/>
      <c r="K48" s="526"/>
      <c r="L48" s="526"/>
      <c r="M48" s="526"/>
      <c r="N48" s="526"/>
      <c r="O48" s="526"/>
      <c r="P48" s="526"/>
      <c r="Q48" s="526"/>
      <c r="R48" s="526"/>
      <c r="S48" s="526"/>
      <c r="T48" s="526"/>
      <c r="U48" s="526"/>
      <c r="V48" s="521"/>
      <c r="W48" s="678" t="s">
        <v>1631</v>
      </c>
      <c r="X48" s="679"/>
      <c r="Y48" s="679"/>
      <c r="Z48" s="679"/>
      <c r="AA48" s="679"/>
      <c r="AB48" s="679"/>
      <c r="AC48" s="679"/>
      <c r="AD48" s="680"/>
    </row>
    <row r="49" spans="3:30">
      <c r="C49" s="525"/>
      <c r="D49" s="526"/>
      <c r="E49" s="526"/>
      <c r="F49" s="526"/>
      <c r="G49" s="526"/>
      <c r="H49" s="526"/>
      <c r="I49" s="526"/>
      <c r="J49" s="526"/>
      <c r="K49" s="526"/>
      <c r="L49" s="526"/>
      <c r="M49" s="526"/>
      <c r="N49" s="526"/>
      <c r="O49" s="526"/>
      <c r="P49" s="526"/>
      <c r="Q49" s="526"/>
      <c r="R49" s="526"/>
      <c r="S49" s="526"/>
      <c r="T49" s="526"/>
      <c r="U49" s="526"/>
      <c r="V49" s="528"/>
      <c r="W49" s="678" t="s">
        <v>1622</v>
      </c>
      <c r="X49" s="679"/>
      <c r="Y49" s="679"/>
      <c r="Z49" s="679"/>
      <c r="AA49" s="679"/>
      <c r="AB49" s="679"/>
      <c r="AC49" s="679"/>
      <c r="AD49" s="680"/>
    </row>
    <row r="50" spans="3:30">
      <c r="C50" s="525"/>
      <c r="D50" s="526"/>
      <c r="E50" s="526"/>
      <c r="F50" s="526"/>
      <c r="G50" s="526"/>
      <c r="H50" s="526"/>
      <c r="I50" s="526"/>
      <c r="J50" s="526"/>
      <c r="K50" s="526"/>
      <c r="L50" s="526"/>
      <c r="M50" s="526"/>
      <c r="N50" s="526"/>
      <c r="O50" s="526"/>
      <c r="P50" s="526"/>
      <c r="Q50" s="526"/>
      <c r="R50" s="526"/>
      <c r="S50" s="526"/>
      <c r="T50" s="526"/>
      <c r="U50" s="526"/>
      <c r="V50" s="528"/>
      <c r="W50" s="529"/>
      <c r="X50" s="529"/>
      <c r="Y50" s="529"/>
      <c r="Z50" s="529"/>
      <c r="AA50" s="529"/>
      <c r="AB50" s="529"/>
      <c r="AC50" s="529"/>
      <c r="AD50" s="530"/>
    </row>
    <row r="51" spans="3:30" ht="19.5" customHeight="1">
      <c r="C51" s="525"/>
      <c r="D51" s="526"/>
      <c r="E51" s="526"/>
      <c r="F51" s="526"/>
      <c r="G51" s="526"/>
      <c r="H51" s="526"/>
      <c r="I51" s="526"/>
      <c r="J51" s="526"/>
      <c r="K51" s="526"/>
      <c r="L51" s="526"/>
      <c r="M51" s="526"/>
      <c r="N51" s="526"/>
      <c r="O51" s="526"/>
      <c r="P51" s="526"/>
      <c r="Q51" s="526"/>
      <c r="R51" s="526"/>
      <c r="S51" s="526"/>
      <c r="T51" s="526"/>
      <c r="U51" s="526"/>
      <c r="V51" s="528"/>
      <c r="W51" s="531"/>
      <c r="X51" s="531"/>
      <c r="Y51" s="531"/>
      <c r="Z51" s="531"/>
      <c r="AA51" s="531"/>
      <c r="AB51" s="531"/>
      <c r="AC51" s="531"/>
      <c r="AD51" s="532"/>
    </row>
    <row r="52" spans="3:30">
      <c r="C52" s="525"/>
      <c r="D52" s="526"/>
      <c r="E52" s="526"/>
      <c r="F52" s="526"/>
      <c r="G52" s="526"/>
      <c r="H52" s="526"/>
      <c r="I52" s="526"/>
      <c r="J52" s="526"/>
      <c r="K52" s="526"/>
      <c r="L52" s="526"/>
      <c r="M52" s="526"/>
      <c r="N52" s="526"/>
      <c r="O52" s="526"/>
      <c r="P52" s="526"/>
      <c r="Q52" s="526"/>
      <c r="R52" s="526"/>
      <c r="S52" s="526"/>
      <c r="T52" s="526"/>
      <c r="U52" s="526"/>
      <c r="V52" s="521"/>
      <c r="W52" s="667" t="s">
        <v>18</v>
      </c>
      <c r="X52" s="668"/>
      <c r="Y52" s="669" t="s">
        <v>1632</v>
      </c>
      <c r="Z52" s="669"/>
      <c r="AA52" s="669"/>
      <c r="AB52" s="669"/>
      <c r="AC52" s="669"/>
      <c r="AD52" s="670"/>
    </row>
    <row r="53" spans="3:30">
      <c r="C53" s="525"/>
      <c r="D53" s="526"/>
      <c r="E53" s="526"/>
      <c r="F53" s="526"/>
      <c r="G53" s="526"/>
      <c r="H53" s="526"/>
      <c r="I53" s="526"/>
      <c r="J53" s="526"/>
      <c r="K53" s="526"/>
      <c r="L53" s="526"/>
      <c r="M53" s="526"/>
      <c r="N53" s="526"/>
      <c r="O53" s="526"/>
      <c r="P53" s="526"/>
      <c r="Q53" s="526"/>
      <c r="R53" s="526"/>
      <c r="S53" s="526"/>
      <c r="T53" s="526"/>
      <c r="V53" s="521"/>
      <c r="W53" s="667" t="s">
        <v>19</v>
      </c>
      <c r="X53" s="668"/>
      <c r="Y53" s="669" t="s">
        <v>1633</v>
      </c>
      <c r="Z53" s="669"/>
      <c r="AA53" s="669"/>
      <c r="AB53" s="669"/>
      <c r="AC53" s="669"/>
      <c r="AD53" s="670"/>
    </row>
    <row r="54" spans="3:30">
      <c r="C54" s="525"/>
      <c r="D54" s="526"/>
      <c r="E54" s="526"/>
      <c r="F54" s="526"/>
      <c r="G54" s="526"/>
      <c r="H54" s="526"/>
      <c r="I54" s="526"/>
      <c r="J54" s="526"/>
      <c r="K54" s="526"/>
      <c r="L54" s="526"/>
      <c r="M54" s="526"/>
      <c r="N54" s="526"/>
      <c r="O54" s="526"/>
      <c r="P54" s="526"/>
      <c r="Q54" s="526"/>
      <c r="R54" s="526"/>
      <c r="S54" s="526"/>
      <c r="T54" s="526"/>
      <c r="V54" s="521"/>
      <c r="W54" s="667" t="s">
        <v>20</v>
      </c>
      <c r="X54" s="668"/>
      <c r="Y54" s="669" t="s">
        <v>1634</v>
      </c>
      <c r="Z54" s="669"/>
      <c r="AA54" s="669"/>
      <c r="AB54" s="669"/>
      <c r="AC54" s="669"/>
      <c r="AD54" s="670"/>
    </row>
    <row r="55" spans="3:30" ht="13" thickBot="1">
      <c r="C55" s="533"/>
      <c r="D55" s="534"/>
      <c r="E55" s="534"/>
      <c r="F55" s="534"/>
      <c r="G55" s="534"/>
      <c r="H55" s="534"/>
      <c r="I55" s="534"/>
      <c r="J55" s="534"/>
      <c r="K55" s="534"/>
      <c r="L55" s="534"/>
      <c r="M55" s="534"/>
      <c r="N55" s="534"/>
      <c r="O55" s="534"/>
      <c r="P55" s="534"/>
      <c r="Q55" s="534"/>
      <c r="R55" s="534"/>
      <c r="S55" s="534"/>
      <c r="T55" s="534"/>
      <c r="U55" s="535"/>
      <c r="V55" s="536"/>
      <c r="W55" s="671" t="s">
        <v>21</v>
      </c>
      <c r="X55" s="672"/>
      <c r="Y55" s="673" t="s">
        <v>1635</v>
      </c>
      <c r="Z55" s="673"/>
      <c r="AA55" s="673"/>
      <c r="AB55" s="673"/>
      <c r="AC55" s="673"/>
      <c r="AD55" s="674"/>
    </row>
  </sheetData>
  <mergeCells count="123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W31:X31"/>
    <mergeCell ref="AA31:AB31"/>
    <mergeCell ref="W32:X32"/>
    <mergeCell ref="AA32:AB32"/>
    <mergeCell ref="W33:X33"/>
    <mergeCell ref="AA33:AB33"/>
    <mergeCell ref="W28:X28"/>
    <mergeCell ref="AA28:AB28"/>
    <mergeCell ref="W29:X29"/>
    <mergeCell ref="AA29:AB29"/>
    <mergeCell ref="W30:X30"/>
    <mergeCell ref="AA30:AB30"/>
    <mergeCell ref="W37:X37"/>
    <mergeCell ref="AA37:AB37"/>
    <mergeCell ref="W38:X38"/>
    <mergeCell ref="W39:X39"/>
    <mergeCell ref="AA39:AB39"/>
    <mergeCell ref="W40:X40"/>
    <mergeCell ref="W34:X34"/>
    <mergeCell ref="AA34:AB34"/>
    <mergeCell ref="W35:X35"/>
    <mergeCell ref="AA35:AB35"/>
    <mergeCell ref="W36:X36"/>
    <mergeCell ref="AA36:AB36"/>
    <mergeCell ref="W46:X46"/>
    <mergeCell ref="Y46:AA46"/>
    <mergeCell ref="AB46:AC46"/>
    <mergeCell ref="W47:AD47"/>
    <mergeCell ref="W48:AD48"/>
    <mergeCell ref="W49:AD49"/>
    <mergeCell ref="W41:X41"/>
    <mergeCell ref="AA41:AB41"/>
    <mergeCell ref="W42:AD42"/>
    <mergeCell ref="W44:X44"/>
    <mergeCell ref="Y44:AD44"/>
    <mergeCell ref="W45:X45"/>
    <mergeCell ref="Y45:AA45"/>
    <mergeCell ref="AB45:AC45"/>
    <mergeCell ref="W54:X54"/>
    <mergeCell ref="Y54:AA54"/>
    <mergeCell ref="AB54:AD54"/>
    <mergeCell ref="W55:X55"/>
    <mergeCell ref="Y55:AA55"/>
    <mergeCell ref="AB55:AD55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8FDE-01B0-8044-A9C0-AC885464AA1A}">
  <sheetPr>
    <tabColor rgb="FF92D050"/>
  </sheetPr>
  <dimension ref="A1:AD120"/>
  <sheetViews>
    <sheetView view="pageBreakPreview" zoomScale="55" zoomScaleNormal="40" zoomScaleSheetLayoutView="55" workbookViewId="0">
      <selection activeCell="C6" sqref="C6:M7"/>
    </sheetView>
  </sheetViews>
  <sheetFormatPr baseColWidth="10" defaultColWidth="9.1640625" defaultRowHeight="14"/>
  <cols>
    <col min="1" max="1" width="1.6640625" style="392" customWidth="1"/>
    <col min="2" max="2" width="10.6640625" style="392" customWidth="1"/>
    <col min="3" max="3" width="2.5" style="392" customWidth="1"/>
    <col min="4" max="20" width="9.1640625" style="392"/>
    <col min="21" max="21" width="14.5" style="392" customWidth="1"/>
    <col min="22" max="22" width="3.1640625" style="392" customWidth="1"/>
    <col min="23" max="26" width="9.1640625" style="392"/>
    <col min="27" max="27" width="2.83203125" style="392" customWidth="1"/>
    <col min="28" max="30" width="4.6640625" style="392" customWidth="1"/>
    <col min="31" max="31" width="1.6640625" style="392" customWidth="1"/>
    <col min="32" max="16384" width="9.1640625" style="392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36" t="s">
        <v>1529</v>
      </c>
      <c r="D3" s="736"/>
      <c r="E3" s="736"/>
      <c r="F3" s="736"/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736"/>
      <c r="S3" s="736"/>
      <c r="T3" s="736"/>
      <c r="U3" s="736"/>
      <c r="V3" s="736"/>
      <c r="W3" s="182"/>
      <c r="X3" s="403"/>
      <c r="Y3" s="403"/>
      <c r="Z3" s="403"/>
      <c r="AA3" s="403"/>
      <c r="AB3" s="403"/>
      <c r="AC3" s="393"/>
    </row>
    <row r="4" spans="1:29" ht="18.75" customHeight="1">
      <c r="A4" s="181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182"/>
      <c r="X4" s="403"/>
      <c r="Y4" s="403"/>
      <c r="Z4" s="403"/>
      <c r="AA4" s="403"/>
      <c r="AB4" s="403"/>
      <c r="AC4" s="393"/>
    </row>
    <row r="5" spans="1:29" ht="12.75" customHeight="1">
      <c r="A5" s="181"/>
      <c r="C5" s="394"/>
      <c r="W5" s="182"/>
    </row>
    <row r="6" spans="1:29" ht="12.75" customHeight="1">
      <c r="A6" s="181"/>
      <c r="C6" s="737" t="s">
        <v>1636</v>
      </c>
      <c r="D6" s="737"/>
      <c r="E6" s="737"/>
      <c r="F6" s="737"/>
      <c r="G6" s="737"/>
      <c r="H6" s="737"/>
      <c r="I6" s="737"/>
      <c r="J6" s="737"/>
      <c r="K6" s="737"/>
      <c r="L6" s="737"/>
      <c r="M6" s="737"/>
      <c r="W6" s="182"/>
      <c r="Y6" s="395"/>
      <c r="Z6" s="395"/>
      <c r="AA6" s="395"/>
      <c r="AB6" s="396"/>
      <c r="AC6" s="396"/>
    </row>
    <row r="7" spans="1:29" ht="18" customHeight="1">
      <c r="A7" s="181"/>
      <c r="C7" s="737"/>
      <c r="D7" s="737"/>
      <c r="E7" s="737"/>
      <c r="F7" s="737"/>
      <c r="G7" s="737"/>
      <c r="H7" s="737"/>
      <c r="I7" s="737"/>
      <c r="J7" s="737"/>
      <c r="K7" s="737"/>
      <c r="L7" s="737"/>
      <c r="M7" s="737"/>
      <c r="W7" s="182"/>
      <c r="Y7" s="395"/>
      <c r="Z7" s="395"/>
      <c r="AA7" s="395"/>
      <c r="AB7" s="396"/>
      <c r="AC7" s="396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97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98"/>
      <c r="S54" s="398"/>
      <c r="T54" s="398"/>
      <c r="U54" s="399"/>
      <c r="V54" s="399"/>
      <c r="W54" s="183"/>
      <c r="X54" s="399"/>
      <c r="Y54" s="399"/>
      <c r="Z54" s="399"/>
      <c r="AA54" s="399"/>
      <c r="AB54" s="399"/>
      <c r="AC54" s="399"/>
      <c r="AD54" s="399"/>
    </row>
    <row r="55" spans="1:30" ht="1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04"/>
      <c r="S55" s="405"/>
      <c r="T55" s="405"/>
      <c r="U55" s="186"/>
      <c r="V55" s="187"/>
      <c r="W55" s="188"/>
      <c r="X55" s="399"/>
      <c r="Y55" s="399"/>
      <c r="Z55" s="399"/>
      <c r="AA55" s="400"/>
      <c r="AB55" s="400"/>
      <c r="AC55" s="400"/>
      <c r="AD55" s="400"/>
    </row>
    <row r="56" spans="1:30">
      <c r="U56" s="399"/>
      <c r="V56" s="400"/>
      <c r="W56" s="399"/>
      <c r="X56" s="399"/>
      <c r="Y56" s="399"/>
      <c r="Z56" s="399"/>
      <c r="AA56" s="400"/>
      <c r="AB56" s="399"/>
      <c r="AC56" s="399"/>
      <c r="AD56" s="399"/>
    </row>
    <row r="57" spans="1:30">
      <c r="U57" s="399"/>
      <c r="V57" s="400"/>
      <c r="W57" s="399"/>
      <c r="X57" s="399"/>
      <c r="Y57" s="399"/>
      <c r="Z57" s="399"/>
      <c r="AA57" s="399"/>
      <c r="AB57" s="399"/>
      <c r="AC57" s="399"/>
      <c r="AD57" s="399"/>
    </row>
    <row r="58" spans="1:30">
      <c r="U58" s="399"/>
      <c r="V58" s="400"/>
      <c r="W58" s="399"/>
      <c r="X58" s="399"/>
      <c r="Y58" s="399"/>
      <c r="Z58" s="399"/>
      <c r="AA58" s="399"/>
      <c r="AB58" s="399"/>
      <c r="AC58" s="399"/>
      <c r="AD58" s="399"/>
    </row>
    <row r="59" spans="1:30">
      <c r="U59" s="399"/>
      <c r="V59" s="400"/>
      <c r="W59" s="399"/>
      <c r="X59" s="399"/>
      <c r="Y59" s="399"/>
      <c r="Z59" s="399"/>
      <c r="AA59" s="399"/>
      <c r="AB59" s="399"/>
      <c r="AC59" s="399"/>
      <c r="AD59" s="399"/>
    </row>
    <row r="60" spans="1:30">
      <c r="U60" s="399"/>
      <c r="V60" s="400"/>
      <c r="W60" s="399"/>
      <c r="X60" s="399"/>
      <c r="Y60" s="399"/>
      <c r="Z60" s="399"/>
      <c r="AA60" s="400"/>
      <c r="AB60" s="399"/>
      <c r="AC60" s="399"/>
      <c r="AD60" s="399"/>
    </row>
    <row r="61" spans="1:30">
      <c r="U61" s="399"/>
      <c r="V61" s="400"/>
      <c r="W61" s="399"/>
      <c r="X61" s="399"/>
      <c r="Y61" s="399"/>
      <c r="Z61" s="399"/>
      <c r="AA61" s="399"/>
      <c r="AB61" s="399"/>
      <c r="AC61" s="399"/>
      <c r="AD61" s="399"/>
    </row>
    <row r="62" spans="1:30">
      <c r="U62" s="399"/>
      <c r="V62" s="400"/>
      <c r="W62" s="399"/>
      <c r="X62" s="399"/>
      <c r="Y62" s="399"/>
      <c r="Z62" s="399"/>
      <c r="AA62" s="399"/>
      <c r="AB62" s="399"/>
      <c r="AC62" s="399"/>
      <c r="AD62" s="399"/>
    </row>
    <row r="63" spans="1:30">
      <c r="U63" s="399"/>
      <c r="V63" s="400"/>
      <c r="W63" s="399"/>
      <c r="X63" s="399"/>
      <c r="Y63" s="399"/>
      <c r="Z63" s="399"/>
      <c r="AA63" s="399"/>
      <c r="AB63" s="399"/>
      <c r="AC63" s="399"/>
      <c r="AD63" s="399"/>
    </row>
    <row r="64" spans="1:30">
      <c r="U64" s="399"/>
      <c r="V64" s="400"/>
      <c r="W64" s="399"/>
      <c r="X64" s="399"/>
      <c r="Y64" s="399"/>
      <c r="Z64" s="399"/>
      <c r="AA64" s="399"/>
      <c r="AB64" s="399"/>
      <c r="AC64" s="399"/>
      <c r="AD64" s="399"/>
    </row>
    <row r="65" spans="5:30">
      <c r="U65" s="399"/>
      <c r="V65" s="400"/>
      <c r="W65" s="399"/>
      <c r="X65" s="399"/>
      <c r="Y65" s="399"/>
      <c r="Z65" s="399"/>
      <c r="AA65" s="399"/>
      <c r="AB65" s="399"/>
      <c r="AC65" s="399"/>
      <c r="AD65" s="399"/>
    </row>
    <row r="66" spans="5:30" ht="6" customHeight="1"/>
    <row r="73" spans="5:30">
      <c r="M73" s="401"/>
    </row>
    <row r="74" spans="5:30" ht="15" customHeight="1">
      <c r="E74" s="402"/>
      <c r="M74" s="401"/>
    </row>
    <row r="75" spans="5:30" ht="15" customHeight="1">
      <c r="E75" s="402"/>
      <c r="M75" s="401"/>
    </row>
    <row r="76" spans="5:30" ht="15" customHeight="1">
      <c r="E76" s="402"/>
      <c r="M76" s="401"/>
    </row>
    <row r="77" spans="5:30" ht="15" customHeight="1">
      <c r="E77" s="402"/>
      <c r="M77" s="401"/>
    </row>
    <row r="78" spans="5:30" ht="15" customHeight="1">
      <c r="E78" s="402"/>
      <c r="M78" s="401"/>
    </row>
    <row r="79" spans="5:30" ht="15" customHeight="1">
      <c r="E79" s="402"/>
      <c r="M79" s="401"/>
    </row>
    <row r="80" spans="5:30" ht="15" customHeight="1">
      <c r="E80" s="402"/>
      <c r="M80" s="401"/>
    </row>
    <row r="81" spans="5:13" ht="15" customHeight="1">
      <c r="E81" s="402"/>
      <c r="M81" s="401"/>
    </row>
    <row r="82" spans="5:13" ht="15" customHeight="1">
      <c r="E82" s="402"/>
      <c r="M82" s="401"/>
    </row>
    <row r="83" spans="5:13" ht="15" customHeight="1">
      <c r="E83" s="402"/>
      <c r="M83" s="401"/>
    </row>
    <row r="84" spans="5:13" ht="15" customHeight="1">
      <c r="E84" s="402"/>
      <c r="M84" s="401"/>
    </row>
    <row r="85" spans="5:13" ht="15" customHeight="1">
      <c r="E85" s="402"/>
      <c r="M85" s="401"/>
    </row>
    <row r="86" spans="5:13" ht="15" customHeight="1">
      <c r="E86" s="402"/>
      <c r="M86" s="401"/>
    </row>
    <row r="87" spans="5:13" ht="15" customHeight="1">
      <c r="E87" s="402"/>
      <c r="M87" s="401"/>
    </row>
    <row r="88" spans="5:13" ht="15" customHeight="1">
      <c r="E88" s="402"/>
      <c r="M88" s="401"/>
    </row>
    <row r="89" spans="5:13" ht="15" customHeight="1">
      <c r="E89" s="402"/>
      <c r="M89" s="401"/>
    </row>
    <row r="90" spans="5:13" ht="15" customHeight="1">
      <c r="E90" s="402"/>
      <c r="M90" s="401"/>
    </row>
    <row r="91" spans="5:13" ht="15" customHeight="1">
      <c r="E91" s="402"/>
      <c r="M91" s="401"/>
    </row>
    <row r="92" spans="5:13" ht="15" customHeight="1">
      <c r="E92" s="402"/>
      <c r="M92" s="401"/>
    </row>
    <row r="93" spans="5:13" ht="15" customHeight="1">
      <c r="E93" s="402"/>
      <c r="M93" s="401"/>
    </row>
    <row r="94" spans="5:13" ht="15" customHeight="1">
      <c r="E94" s="402"/>
      <c r="M94" s="401"/>
    </row>
    <row r="95" spans="5:13" ht="15" customHeight="1">
      <c r="E95" s="402"/>
      <c r="M95" s="401"/>
    </row>
    <row r="96" spans="5:13" ht="15" customHeight="1">
      <c r="E96" s="402"/>
    </row>
    <row r="97" spans="5:5" ht="15" customHeight="1">
      <c r="E97" s="402"/>
    </row>
    <row r="98" spans="5:5" ht="15" customHeight="1">
      <c r="E98" s="402"/>
    </row>
    <row r="99" spans="5:5" ht="15" customHeight="1">
      <c r="E99" s="402"/>
    </row>
    <row r="100" spans="5:5" ht="15" customHeight="1">
      <c r="E100" s="402"/>
    </row>
    <row r="101" spans="5:5" ht="15" customHeight="1">
      <c r="E101" s="402"/>
    </row>
    <row r="102" spans="5:5" ht="15" customHeight="1">
      <c r="E102" s="402"/>
    </row>
    <row r="103" spans="5:5" ht="15" customHeight="1">
      <c r="E103" s="402"/>
    </row>
    <row r="104" spans="5:5" ht="15" customHeight="1">
      <c r="E104" s="402"/>
    </row>
    <row r="105" spans="5:5" ht="15" customHeight="1">
      <c r="E105" s="402"/>
    </row>
    <row r="106" spans="5:5" ht="15" customHeight="1">
      <c r="E106" s="402"/>
    </row>
    <row r="107" spans="5:5" ht="15" customHeight="1">
      <c r="E107" s="402"/>
    </row>
    <row r="108" spans="5:5" ht="15" customHeight="1">
      <c r="E108" s="402"/>
    </row>
    <row r="109" spans="5:5" ht="15" customHeight="1">
      <c r="E109" s="402"/>
    </row>
    <row r="110" spans="5:5" ht="15" customHeight="1">
      <c r="E110" s="402"/>
    </row>
    <row r="111" spans="5:5" ht="15" customHeight="1">
      <c r="E111" s="402"/>
    </row>
    <row r="112" spans="5:5" ht="15" customHeight="1">
      <c r="E112" s="402"/>
    </row>
    <row r="113" spans="5:5" ht="15" customHeight="1">
      <c r="E113" s="402"/>
    </row>
    <row r="114" spans="5:5" ht="15" customHeight="1">
      <c r="E114" s="402"/>
    </row>
    <row r="115" spans="5:5" ht="15" customHeight="1">
      <c r="E115" s="402"/>
    </row>
    <row r="116" spans="5:5" ht="15" customHeight="1">
      <c r="E116" s="402"/>
    </row>
    <row r="117" spans="5:5" ht="15" customHeight="1">
      <c r="E117" s="402"/>
    </row>
    <row r="118" spans="5:5" ht="15" customHeight="1">
      <c r="E118" s="402"/>
    </row>
    <row r="119" spans="5:5" ht="15" customHeight="1">
      <c r="E119" s="402"/>
    </row>
    <row r="120" spans="5:5">
      <c r="E120" s="402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9D29E-AF7B-EA4C-B79D-9BA31F3F7F61}">
  <sheetPr>
    <tabColor rgb="FF92D050"/>
  </sheetPr>
  <dimension ref="B1:AF68"/>
  <sheetViews>
    <sheetView view="pageBreakPreview" topLeftCell="A4" zoomScale="55" zoomScaleNormal="55" zoomScaleSheetLayoutView="55" workbookViewId="0">
      <selection activeCell="AT20" sqref="AT20"/>
    </sheetView>
  </sheetViews>
  <sheetFormatPr baseColWidth="10" defaultColWidth="9.1640625" defaultRowHeight="14"/>
  <cols>
    <col min="1" max="1" width="1.6640625" style="211" customWidth="1"/>
    <col min="2" max="2" width="1.5" style="211" customWidth="1"/>
    <col min="3" max="3" width="10.6640625" style="211" customWidth="1"/>
    <col min="4" max="4" width="2.5" style="211" customWidth="1"/>
    <col min="5" max="21" width="9.1640625" style="211"/>
    <col min="22" max="22" width="14.5" style="211" customWidth="1"/>
    <col min="23" max="23" width="3.1640625" style="211" customWidth="1"/>
    <col min="24" max="27" width="9.1640625" style="211"/>
    <col min="28" max="28" width="2.83203125" style="211" customWidth="1"/>
    <col min="29" max="31" width="4.6640625" style="211" customWidth="1"/>
    <col min="32" max="32" width="1.6640625" style="211" customWidth="1"/>
    <col min="33" max="16384" width="9.1640625" style="211"/>
  </cols>
  <sheetData>
    <row r="1" spans="2:32" ht="1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38" t="s">
        <v>1530</v>
      </c>
      <c r="E4" s="739"/>
      <c r="F4" s="739"/>
      <c r="G4" s="739"/>
      <c r="H4" s="739"/>
      <c r="I4" s="739"/>
      <c r="J4" s="739"/>
      <c r="K4" s="739"/>
      <c r="L4" s="739"/>
      <c r="M4" s="739"/>
      <c r="N4" s="739"/>
      <c r="O4" s="739"/>
      <c r="P4" s="739"/>
      <c r="Q4" s="739"/>
      <c r="R4" s="739"/>
      <c r="S4" s="739"/>
      <c r="T4" s="739"/>
      <c r="U4" s="739"/>
      <c r="V4" s="739"/>
      <c r="W4" s="739"/>
      <c r="X4" s="739"/>
      <c r="Y4" s="739"/>
      <c r="Z4" s="739"/>
      <c r="AA4" s="739"/>
      <c r="AB4" s="739"/>
      <c r="AC4" s="740"/>
      <c r="AD4" s="217"/>
      <c r="AE4" s="216"/>
      <c r="AF4" s="216"/>
    </row>
    <row r="5" spans="2:32" ht="13.5" customHeight="1">
      <c r="B5" s="215"/>
      <c r="C5" s="215"/>
      <c r="D5" s="741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42"/>
      <c r="AD5" s="217"/>
      <c r="AE5" s="216"/>
      <c r="AF5" s="216"/>
    </row>
    <row r="6" spans="2:32" ht="12.75" customHeight="1">
      <c r="B6" s="215"/>
      <c r="C6" s="215"/>
      <c r="D6" s="741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42"/>
      <c r="AE6" s="216"/>
      <c r="AF6" s="216"/>
    </row>
    <row r="7" spans="2:32" ht="12.75" customHeight="1" thickBot="1">
      <c r="B7" s="215"/>
      <c r="C7" s="215"/>
      <c r="D7" s="743"/>
      <c r="E7" s="744"/>
      <c r="F7" s="744"/>
      <c r="G7" s="744"/>
      <c r="H7" s="744"/>
      <c r="I7" s="744"/>
      <c r="J7" s="744"/>
      <c r="K7" s="744"/>
      <c r="L7" s="744"/>
      <c r="M7" s="744"/>
      <c r="N7" s="744"/>
      <c r="O7" s="744"/>
      <c r="P7" s="744"/>
      <c r="Q7" s="744"/>
      <c r="R7" s="744"/>
      <c r="S7" s="744"/>
      <c r="T7" s="744"/>
      <c r="U7" s="744"/>
      <c r="V7" s="744"/>
      <c r="W7" s="744"/>
      <c r="X7" s="744"/>
      <c r="Y7" s="744"/>
      <c r="Z7" s="744"/>
      <c r="AA7" s="744"/>
      <c r="AB7" s="744"/>
      <c r="AC7" s="74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baseColWidth="10" defaultColWidth="8.83203125" defaultRowHeight="13"/>
  <cols>
    <col min="6" max="6" width="12.33203125" customWidth="1"/>
    <col min="8" max="8" width="12.33203125" customWidth="1"/>
    <col min="10" max="10" width="12.33203125" customWidth="1"/>
    <col min="12" max="12" width="12.33203125" customWidth="1"/>
    <col min="14" max="14" width="12.33203125" customWidth="1"/>
    <col min="16" max="16" width="12.33203125" customWidth="1"/>
    <col min="18" max="18" width="12.33203125" customWidth="1"/>
    <col min="20" max="20" width="12.33203125" customWidth="1"/>
    <col min="22" max="22" width="12.33203125" customWidth="1"/>
  </cols>
  <sheetData>
    <row r="1" spans="1:11" ht="48" customHeight="1">
      <c r="A1" s="424">
        <v>1</v>
      </c>
    </row>
    <row r="2" spans="1:11" ht="48" customHeight="1">
      <c r="A2" s="424">
        <v>3</v>
      </c>
    </row>
    <row r="4" spans="1:11" ht="48" customHeight="1">
      <c r="C4" s="424">
        <v>1</v>
      </c>
    </row>
    <row r="5" spans="1:11" ht="48" customHeight="1">
      <c r="C5" s="424">
        <v>3</v>
      </c>
    </row>
    <row r="7" spans="1:11" ht="48" customHeight="1">
      <c r="E7" s="424">
        <v>1</v>
      </c>
    </row>
    <row r="8" spans="1:11" ht="48" customHeight="1">
      <c r="E8" s="424">
        <v>3</v>
      </c>
    </row>
    <row r="10" spans="1:11" ht="48" customHeight="1">
      <c r="G10" s="424">
        <v>3</v>
      </c>
    </row>
    <row r="11" spans="1:11" ht="48" customHeight="1">
      <c r="G11" s="424">
        <v>1</v>
      </c>
    </row>
    <row r="13" spans="1:11" ht="48" customHeight="1">
      <c r="I13" s="424">
        <v>3</v>
      </c>
    </row>
    <row r="14" spans="1:11" ht="48" customHeight="1">
      <c r="I14" s="424">
        <v>1</v>
      </c>
    </row>
    <row r="16" spans="1:11" ht="48" customHeight="1">
      <c r="K16" s="424">
        <v>3</v>
      </c>
    </row>
    <row r="17" spans="11:21" ht="48" customHeight="1">
      <c r="K17" s="424">
        <v>1</v>
      </c>
    </row>
    <row r="19" spans="11:21" ht="48" customHeight="1">
      <c r="M19" s="424">
        <v>3</v>
      </c>
    </row>
    <row r="20" spans="11:21" ht="48" customHeight="1">
      <c r="M20" s="424">
        <v>1</v>
      </c>
    </row>
    <row r="22" spans="11:21" ht="48" customHeight="1">
      <c r="O22" s="424">
        <v>3</v>
      </c>
    </row>
    <row r="23" spans="11:21" ht="48" customHeight="1">
      <c r="O23" s="424">
        <v>1</v>
      </c>
    </row>
    <row r="25" spans="11:21" ht="57" customHeight="1">
      <c r="Q25" s="424">
        <v>3</v>
      </c>
    </row>
    <row r="26" spans="11:21" ht="57" customHeight="1">
      <c r="Q26" s="424">
        <v>1</v>
      </c>
    </row>
    <row r="28" spans="11:21" ht="57" customHeight="1">
      <c r="S28" s="424">
        <v>3</v>
      </c>
    </row>
    <row r="29" spans="11:21" ht="57" customHeight="1">
      <c r="S29" s="424">
        <v>1</v>
      </c>
    </row>
    <row r="31" spans="11:21" ht="57" customHeight="1">
      <c r="U31" s="424">
        <v>3</v>
      </c>
    </row>
    <row r="32" spans="11:21" ht="57" customHeight="1">
      <c r="U32" s="424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Rohmatika Qoyum</cp:lastModifiedBy>
  <cp:lastPrinted>2023-02-27T08:00:50Z</cp:lastPrinted>
  <dcterms:created xsi:type="dcterms:W3CDTF">2011-02-06T11:57:38Z</dcterms:created>
  <dcterms:modified xsi:type="dcterms:W3CDTF">2023-09-15T08:05:39Z</dcterms:modified>
</cp:coreProperties>
</file>